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ar/Desktop/"/>
    </mc:Choice>
  </mc:AlternateContent>
  <xr:revisionPtr revIDLastSave="0" documentId="13_ncr:1_{CD8B00CE-7601-4C4F-9AA3-5B93E4B20A1C}" xr6:coauthVersionLast="36" xr6:coauthVersionMax="36" xr10:uidLastSave="{00000000-0000-0000-0000-000000000000}"/>
  <bookViews>
    <workbookView xWindow="17580" yWindow="500" windowWidth="25900" windowHeight="17440" xr2:uid="{39241DE1-70C0-184E-ADDE-5A20B6C5EAE4}"/>
  </bookViews>
  <sheets>
    <sheet name="Bracket indextion" sheetId="1" r:id="rId1"/>
    <sheet name="Cut to first MTR" sheetId="2" r:id="rId2"/>
  </sheets>
  <definedNames>
    <definedName name="Bracket1">'Cut to first MTR'!$C$4</definedName>
    <definedName name="Choices">'Cut to first MTR'!$G$3:$G$5</definedName>
    <definedName name="Inflation" localSheetId="1">'Cut to first MTR'!#REF!</definedName>
    <definedName name="Inflation">'Bracket indextion'!$C$4</definedName>
    <definedName name="Medicare" localSheetId="1">'Cut to first MTR'!$C$5</definedName>
    <definedName name="Medicare">'Bracket indextion'!$C$5</definedName>
    <definedName name="Tabke1">'Cut to first MTR'!$G$3:$H$5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13" i="2"/>
  <c r="O10" i="2" l="1"/>
  <c r="O11" i="2"/>
  <c r="O12" i="2"/>
  <c r="O13" i="2"/>
  <c r="P13" i="2" s="1"/>
  <c r="O14" i="2"/>
  <c r="P14" i="2" s="1"/>
  <c r="O15" i="2"/>
  <c r="P15" i="2" s="1"/>
  <c r="O16" i="2"/>
  <c r="P16" i="2" s="1"/>
  <c r="O17" i="2"/>
  <c r="P17" i="2" s="1"/>
  <c r="O18" i="2"/>
  <c r="P18" i="2" s="1"/>
  <c r="O19" i="2"/>
  <c r="P19" i="2" s="1"/>
  <c r="O20" i="2"/>
  <c r="P20" i="2" s="1"/>
  <c r="O21" i="2"/>
  <c r="P21" i="2" s="1"/>
  <c r="O22" i="2"/>
  <c r="P22" i="2" s="1"/>
  <c r="O23" i="2"/>
  <c r="P23" i="2" s="1"/>
  <c r="O24" i="2"/>
  <c r="P24" i="2" s="1"/>
  <c r="O25" i="2"/>
  <c r="P25" i="2" s="1"/>
  <c r="O26" i="2"/>
  <c r="P26" i="2" s="1"/>
  <c r="O27" i="2"/>
  <c r="P27" i="2" s="1"/>
  <c r="O28" i="2"/>
  <c r="P28" i="2" s="1"/>
  <c r="O29" i="2"/>
  <c r="P29" i="2" s="1"/>
  <c r="O30" i="2"/>
  <c r="P30" i="2" s="1"/>
  <c r="O31" i="2"/>
  <c r="P31" i="2" s="1"/>
  <c r="O32" i="2"/>
  <c r="P32" i="2" s="1"/>
  <c r="O33" i="2"/>
  <c r="P33" i="2" s="1"/>
  <c r="O34" i="2"/>
  <c r="P34" i="2" s="1"/>
  <c r="O35" i="2"/>
  <c r="P35" i="2" s="1"/>
  <c r="O36" i="2"/>
  <c r="P36" i="2" s="1"/>
  <c r="O37" i="2"/>
  <c r="P37" i="2" s="1"/>
  <c r="O38" i="2"/>
  <c r="P38" i="2" s="1"/>
  <c r="O39" i="2"/>
  <c r="P39" i="2" s="1"/>
  <c r="O40" i="2"/>
  <c r="P40" i="2" s="1"/>
  <c r="O41" i="2"/>
  <c r="P41" i="2" s="1"/>
  <c r="O42" i="2"/>
  <c r="P42" i="2" s="1"/>
  <c r="O43" i="2"/>
  <c r="P43" i="2" s="1"/>
  <c r="O44" i="2"/>
  <c r="P44" i="2" s="1"/>
  <c r="O45" i="2"/>
  <c r="P45" i="2" s="1"/>
  <c r="O46" i="2"/>
  <c r="P46" i="2" s="1"/>
  <c r="O47" i="2"/>
  <c r="P47" i="2" s="1"/>
  <c r="O48" i="2"/>
  <c r="P48" i="2" s="1"/>
  <c r="O49" i="2"/>
  <c r="P49" i="2" s="1"/>
  <c r="O9" i="2"/>
  <c r="D4" i="2"/>
  <c r="F18" i="2"/>
  <c r="G10" i="2"/>
  <c r="H10" i="2" s="1"/>
  <c r="H13" i="2"/>
  <c r="H12" i="2"/>
  <c r="H11" i="2"/>
  <c r="H9" i="2"/>
  <c r="E13" i="2"/>
  <c r="E12" i="2"/>
  <c r="B12" i="2"/>
  <c r="E11" i="2"/>
  <c r="B11" i="2"/>
  <c r="E10" i="2"/>
  <c r="B10" i="2"/>
  <c r="E9" i="2"/>
  <c r="M8" i="1"/>
  <c r="B18" i="1"/>
  <c r="M21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Q49" i="1" l="1"/>
  <c r="R49" i="1"/>
  <c r="Q45" i="1"/>
  <c r="R45" i="1"/>
  <c r="Q41" i="1"/>
  <c r="R41" i="1"/>
  <c r="Q37" i="1"/>
  <c r="R37" i="1"/>
  <c r="Q33" i="1"/>
  <c r="R33" i="1"/>
  <c r="Q48" i="1"/>
  <c r="R48" i="1"/>
  <c r="Q44" i="1"/>
  <c r="R44" i="1"/>
  <c r="Q40" i="1"/>
  <c r="R40" i="1"/>
  <c r="Q36" i="1"/>
  <c r="R36" i="1"/>
  <c r="Q32" i="1"/>
  <c r="R32" i="1"/>
  <c r="Q47" i="1"/>
  <c r="R47" i="1"/>
  <c r="Q43" i="1"/>
  <c r="R43" i="1"/>
  <c r="Q39" i="1"/>
  <c r="R39" i="1"/>
  <c r="Q35" i="1"/>
  <c r="R35" i="1"/>
  <c r="Q31" i="1"/>
  <c r="R31" i="1"/>
  <c r="Q46" i="1"/>
  <c r="R46" i="1"/>
  <c r="Q42" i="1"/>
  <c r="R42" i="1"/>
  <c r="Q38" i="1"/>
  <c r="R38" i="1"/>
  <c r="Q34" i="1"/>
  <c r="R34" i="1"/>
  <c r="Q30" i="1"/>
  <c r="R30" i="1"/>
  <c r="F10" i="2"/>
  <c r="F11" i="2"/>
  <c r="F12" i="2" s="1"/>
  <c r="F13" i="2" s="1"/>
  <c r="I10" i="2"/>
  <c r="I11" i="2" s="1"/>
  <c r="E17" i="2"/>
  <c r="P10" i="1"/>
  <c r="Q10" i="1" s="1"/>
  <c r="P11" i="1"/>
  <c r="Q11" i="1" s="1"/>
  <c r="P12" i="1"/>
  <c r="Q12" i="1" s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9" i="1"/>
  <c r="E18" i="1"/>
  <c r="M11" i="1"/>
  <c r="M12" i="1"/>
  <c r="M13" i="1"/>
  <c r="M14" i="1"/>
  <c r="M15" i="1"/>
  <c r="M16" i="1"/>
  <c r="M17" i="1"/>
  <c r="M18" i="1"/>
  <c r="M19" i="1"/>
  <c r="M20" i="1"/>
  <c r="M22" i="1"/>
  <c r="M23" i="1"/>
  <c r="M24" i="1"/>
  <c r="M25" i="1"/>
  <c r="M26" i="1"/>
  <c r="M27" i="1"/>
  <c r="M28" i="1"/>
  <c r="M29" i="1"/>
  <c r="M9" i="1"/>
  <c r="M10" i="1"/>
  <c r="Q29" i="1" l="1"/>
  <c r="R29" i="1"/>
  <c r="Q13" i="1"/>
  <c r="R13" i="1"/>
  <c r="Q28" i="1"/>
  <c r="R28" i="1"/>
  <c r="Q24" i="1"/>
  <c r="R24" i="1"/>
  <c r="Q20" i="1"/>
  <c r="R20" i="1"/>
  <c r="Q16" i="1"/>
  <c r="R16" i="1"/>
  <c r="Q25" i="1"/>
  <c r="R25" i="1"/>
  <c r="Q17" i="1"/>
  <c r="R17" i="1"/>
  <c r="Q27" i="1"/>
  <c r="R27" i="1"/>
  <c r="Q21" i="1"/>
  <c r="R21" i="1"/>
  <c r="Q23" i="1"/>
  <c r="R23" i="1"/>
  <c r="Q19" i="1"/>
  <c r="R19" i="1"/>
  <c r="Q15" i="1"/>
  <c r="R15" i="1"/>
  <c r="Q26" i="1"/>
  <c r="R26" i="1"/>
  <c r="Q22" i="1"/>
  <c r="R22" i="1"/>
  <c r="Q18" i="1"/>
  <c r="R18" i="1"/>
  <c r="Q14" i="1"/>
  <c r="R14" i="1"/>
  <c r="M8" i="2"/>
  <c r="I12" i="2"/>
  <c r="I13" i="2" s="1"/>
  <c r="E18" i="2"/>
  <c r="E9" i="1"/>
  <c r="E10" i="1"/>
  <c r="E11" i="1"/>
  <c r="E12" i="1"/>
  <c r="E13" i="1"/>
  <c r="B12" i="1"/>
  <c r="B11" i="1"/>
  <c r="B10" i="1"/>
  <c r="F10" i="1" l="1"/>
  <c r="N8" i="2"/>
  <c r="E19" i="2"/>
  <c r="E20" i="2" s="1"/>
  <c r="F11" i="1"/>
  <c r="F12" i="1" l="1"/>
  <c r="F13" i="1" s="1"/>
  <c r="F17" i="1"/>
  <c r="K8" i="1" s="1"/>
  <c r="N6" i="1"/>
  <c r="N8" i="1" s="1"/>
  <c r="F18" i="1"/>
  <c r="F19" i="1" l="1"/>
  <c r="F20" i="1" s="1"/>
</calcChain>
</file>

<file path=xl/sharedStrings.xml><?xml version="1.0" encoding="utf-8"?>
<sst xmlns="http://schemas.openxmlformats.org/spreadsheetml/2006/main" count="47" uniqueCount="29">
  <si>
    <t>Inflation</t>
  </si>
  <si>
    <t>Medicare levy</t>
  </si>
  <si>
    <t xml:space="preserve"> Now payable</t>
  </si>
  <si>
    <t xml:space="preserve"> Without indexation</t>
  </si>
  <si>
    <t xml:space="preserve"> Difference</t>
  </si>
  <si>
    <t xml:space="preserve">Tax difference </t>
  </si>
  <si>
    <t>Present income</t>
  </si>
  <si>
    <t xml:space="preserve"> MTR</t>
  </si>
  <si>
    <t xml:space="preserve"> Lower income</t>
  </si>
  <si>
    <t xml:space="preserve"> Upper income</t>
  </si>
  <si>
    <t xml:space="preserve"> Base tax payable</t>
  </si>
  <si>
    <t>Effect of tax bracket indexation</t>
  </si>
  <si>
    <t xml:space="preserve"> Tax</t>
  </si>
  <si>
    <t>Assumptions</t>
  </si>
  <si>
    <t>Income tax table</t>
  </si>
  <si>
    <t xml:space="preserve"> Income</t>
  </si>
  <si>
    <t>Income</t>
  </si>
  <si>
    <t>Comparisons</t>
  </si>
  <si>
    <t>Effect of lowering first tax bracket to14 percent</t>
  </si>
  <si>
    <t>First bracket</t>
  </si>
  <si>
    <t xml:space="preserve"> Present</t>
  </si>
  <si>
    <t xml:space="preserve"> After 1 year</t>
  </si>
  <si>
    <t xml:space="preserve"> Inc Medicare</t>
  </si>
  <si>
    <t xml:space="preserve"> Incl Medicare</t>
  </si>
  <si>
    <t xml:space="preserve"> Long term</t>
  </si>
  <si>
    <t>Tax difference</t>
  </si>
  <si>
    <t>Income difference</t>
  </si>
  <si>
    <t xml:space="preserve"> Gross income difference</t>
  </si>
  <si>
    <t>Disposable income 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</si>
</sst>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&quot;$&quot;#,##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164" fontId="0" fillId="0" borderId="0" xfId="1" applyNumberFormat="1" applyFont="1"/>
    <xf numFmtId="2" fontId="0" fillId="0" borderId="0" xfId="0" applyNumberFormat="1"/>
    <xf numFmtId="165" fontId="0" fillId="0" borderId="0" xfId="2" applyNumberFormat="1" applyFont="1"/>
    <xf numFmtId="2" fontId="4" fillId="0" borderId="0" xfId="0" applyNumberFormat="1" applyFont="1"/>
    <xf numFmtId="164" fontId="3" fillId="0" borderId="0" xfId="1" applyNumberFormat="1" applyFont="1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8" xfId="0" applyNumberFormat="1" applyBorder="1"/>
    <xf numFmtId="164" fontId="0" fillId="0" borderId="6" xfId="1" applyNumberFormat="1" applyFont="1" applyBorder="1"/>
    <xf numFmtId="164" fontId="0" fillId="0" borderId="0" xfId="1" applyNumberFormat="1" applyFont="1" applyBorder="1"/>
    <xf numFmtId="9" fontId="0" fillId="0" borderId="0" xfId="2" applyFont="1" applyBorder="1"/>
    <xf numFmtId="164" fontId="0" fillId="0" borderId="7" xfId="1" applyNumberFormat="1" applyFont="1" applyBorder="1"/>
    <xf numFmtId="164" fontId="0" fillId="0" borderId="8" xfId="1" applyNumberFormat="1" applyFont="1" applyBorder="1"/>
    <xf numFmtId="164" fontId="0" fillId="0" borderId="13" xfId="1" applyNumberFormat="1" applyFont="1" applyBorder="1"/>
    <xf numFmtId="9" fontId="0" fillId="0" borderId="13" xfId="2" applyFont="1" applyBorder="1"/>
    <xf numFmtId="164" fontId="0" fillId="0" borderId="9" xfId="1" applyNumberFormat="1" applyFont="1" applyBorder="1"/>
    <xf numFmtId="2" fontId="0" fillId="0" borderId="11" xfId="0" applyNumberFormat="1" applyBorder="1" applyAlignment="1">
      <alignment horizontal="right" wrapText="1"/>
    </xf>
    <xf numFmtId="2" fontId="0" fillId="0" borderId="2" xfId="0" applyNumberFormat="1" applyBorder="1" applyAlignment="1">
      <alignment horizontal="right" wrapText="1"/>
    </xf>
    <xf numFmtId="2" fontId="0" fillId="0" borderId="12" xfId="0" applyNumberFormat="1" applyBorder="1" applyAlignment="1">
      <alignment horizontal="right" wrapText="1"/>
    </xf>
    <xf numFmtId="2" fontId="0" fillId="0" borderId="0" xfId="0" applyNumberFormat="1" applyProtection="1">
      <protection hidden="1"/>
    </xf>
    <xf numFmtId="2" fontId="0" fillId="0" borderId="2" xfId="0" applyNumberFormat="1" applyBorder="1" applyAlignment="1">
      <alignment horizontal="right"/>
    </xf>
    <xf numFmtId="166" fontId="0" fillId="0" borderId="1" xfId="3" applyNumberFormat="1" applyFont="1" applyBorder="1"/>
    <xf numFmtId="2" fontId="0" fillId="0" borderId="10" xfId="0" applyNumberFormat="1" applyBorder="1"/>
    <xf numFmtId="2" fontId="2" fillId="0" borderId="15" xfId="0" applyNumberFormat="1" applyFont="1" applyBorder="1" applyAlignment="1">
      <alignment horizontal="center"/>
    </xf>
    <xf numFmtId="2" fontId="0" fillId="0" borderId="0" xfId="0" applyNumberFormat="1" applyBorder="1"/>
    <xf numFmtId="166" fontId="0" fillId="0" borderId="0" xfId="3" applyNumberFormat="1" applyFont="1" applyBorder="1"/>
    <xf numFmtId="2" fontId="0" fillId="0" borderId="7" xfId="0" applyNumberFormat="1" applyBorder="1"/>
    <xf numFmtId="2" fontId="0" fillId="0" borderId="13" xfId="0" applyNumberFormat="1" applyBorder="1"/>
    <xf numFmtId="2" fontId="0" fillId="0" borderId="9" xfId="0" applyNumberFormat="1" applyBorder="1"/>
    <xf numFmtId="2" fontId="2" fillId="0" borderId="10" xfId="0" applyNumberFormat="1" applyFont="1" applyBorder="1" applyAlignment="1">
      <alignment horizontal="center"/>
    </xf>
    <xf numFmtId="2" fontId="0" fillId="0" borderId="2" xfId="0" applyNumberFormat="1" applyBorder="1" applyAlignment="1" applyProtection="1">
      <alignment horizontal="right" wrapText="1" indent="1"/>
      <protection hidden="1"/>
    </xf>
    <xf numFmtId="2" fontId="0" fillId="0" borderId="2" xfId="0" applyNumberFormat="1" applyBorder="1" applyAlignment="1">
      <alignment horizontal="right" wrapText="1" indent="1"/>
    </xf>
    <xf numFmtId="165" fontId="0" fillId="2" borderId="3" xfId="2" applyNumberFormat="1" applyFont="1" applyFill="1" applyBorder="1" applyProtection="1">
      <protection locked="0"/>
    </xf>
    <xf numFmtId="166" fontId="0" fillId="2" borderId="3" xfId="3" applyNumberFormat="1" applyFont="1" applyFill="1" applyBorder="1" applyProtection="1">
      <protection locked="0"/>
    </xf>
    <xf numFmtId="165" fontId="0" fillId="2" borderId="17" xfId="2" applyNumberFormat="1" applyFont="1" applyFill="1" applyBorder="1" applyProtection="1">
      <protection locked="0"/>
    </xf>
    <xf numFmtId="164" fontId="3" fillId="0" borderId="0" xfId="1" applyNumberFormat="1" applyFont="1" applyProtection="1">
      <protection hidden="1"/>
    </xf>
    <xf numFmtId="166" fontId="0" fillId="2" borderId="0" xfId="3" applyNumberFormat="1" applyFont="1" applyFill="1" applyBorder="1" applyProtection="1">
      <protection locked="0"/>
    </xf>
    <xf numFmtId="165" fontId="0" fillId="0" borderId="0" xfId="2" applyNumberFormat="1" applyFont="1" applyBorder="1"/>
    <xf numFmtId="2" fontId="0" fillId="0" borderId="0" xfId="0" applyNumberFormat="1" applyFont="1"/>
    <xf numFmtId="165" fontId="0" fillId="2" borderId="13" xfId="2" applyNumberFormat="1" applyFont="1" applyFill="1" applyBorder="1" applyProtection="1">
      <protection locked="0"/>
    </xf>
    <xf numFmtId="2" fontId="0" fillId="0" borderId="15" xfId="0" applyNumberFormat="1" applyBorder="1"/>
    <xf numFmtId="9" fontId="0" fillId="0" borderId="4" xfId="2" applyFont="1" applyBorder="1"/>
    <xf numFmtId="9" fontId="0" fillId="0" borderId="6" xfId="2" applyFont="1" applyBorder="1"/>
    <xf numFmtId="9" fontId="0" fillId="0" borderId="8" xfId="2" applyFont="1" applyBorder="1"/>
    <xf numFmtId="9" fontId="0" fillId="2" borderId="0" xfId="2" applyFont="1" applyFill="1" applyBorder="1" applyProtection="1">
      <protection locked="0"/>
    </xf>
    <xf numFmtId="2" fontId="0" fillId="0" borderId="18" xfId="0" applyNumberFormat="1" applyBorder="1" applyAlignment="1">
      <alignment horizontal="right" wrapText="1"/>
    </xf>
    <xf numFmtId="2" fontId="2" fillId="0" borderId="14" xfId="0" applyNumberFormat="1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0" fillId="0" borderId="2" xfId="0" applyBorder="1" applyAlignment="1"/>
    <xf numFmtId="0" fontId="2" fillId="0" borderId="2" xfId="0" applyFont="1" applyBorder="1" applyAlignment="1">
      <alignment horizontal="center"/>
    </xf>
    <xf numFmtId="0" fontId="0" fillId="0" borderId="15" xfId="0" applyBorder="1" applyAlignment="1"/>
    <xf numFmtId="0" fontId="0" fillId="0" borderId="16" xfId="0" applyBorder="1" applyAlignment="1"/>
    <xf numFmtId="0" fontId="0" fillId="0" borderId="15" xfId="0" applyBorder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22</xdr:row>
      <xdr:rowOff>12700</xdr:rowOff>
    </xdr:from>
    <xdr:to>
      <xdr:col>8</xdr:col>
      <xdr:colOff>50800</xdr:colOff>
      <xdr:row>34</xdr:row>
      <xdr:rowOff>190500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FE249F3-77B2-5943-96B4-704E0393A714}"/>
            </a:ext>
          </a:extLst>
        </xdr:cNvPr>
        <xdr:cNvSpPr txBox="1"/>
      </xdr:nvSpPr>
      <xdr:spPr>
        <a:xfrm>
          <a:off x="444500" y="5080000"/>
          <a:ext cx="6553200" cy="2616200"/>
        </a:xfrm>
        <a:prstGeom prst="rect">
          <a:avLst/>
        </a:prstGeom>
        <a:solidFill>
          <a:srgbClr val="F8F8F8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chemeClr val="accent1"/>
              </a:solidFill>
            </a:rPr>
            <a:t>Driving</a:t>
          </a:r>
          <a:r>
            <a:rPr lang="en-US" sz="1400" b="1" baseline="0">
              <a:solidFill>
                <a:schemeClr val="accent1"/>
              </a:solidFill>
            </a:rPr>
            <a:t> instructions</a:t>
          </a:r>
        </a:p>
        <a:p>
          <a:endParaRPr lang="en-US" sz="1400" baseline="0">
            <a:solidFill>
              <a:schemeClr val="accent1"/>
            </a:solidFill>
          </a:endParaRPr>
        </a:p>
        <a:p>
          <a:r>
            <a:rPr lang="en-US" sz="1400" baseline="0">
              <a:solidFill>
                <a:schemeClr val="accent1"/>
              </a:solidFill>
            </a:rPr>
            <a:t>All cells are locked, apart fron the three cells with colored background:</a:t>
          </a:r>
        </a:p>
        <a:p>
          <a:endParaRPr lang="en-US" sz="1400" baseline="0">
            <a:solidFill>
              <a:schemeClr val="accent1"/>
            </a:solidFill>
          </a:endParaRPr>
        </a:p>
        <a:p>
          <a:r>
            <a:rPr lang="en-US" sz="1400" baseline="0">
              <a:solidFill>
                <a:schemeClr val="accent1"/>
              </a:solidFill>
            </a:rPr>
            <a:t>    C4 -- your inflation assumption</a:t>
          </a:r>
        </a:p>
        <a:p>
          <a:r>
            <a:rPr lang="en-US" sz="1400" baseline="0">
              <a:solidFill>
                <a:schemeClr val="accent1"/>
              </a:solidFill>
            </a:rPr>
            <a:t>    C5 – whether you consider the Medicare levy -- usually 2 percent</a:t>
          </a:r>
        </a:p>
        <a:p>
          <a:r>
            <a:rPr lang="en-US" sz="1400" baseline="0">
              <a:solidFill>
                <a:schemeClr val="accent1"/>
              </a:solidFill>
            </a:rPr>
            <a:t>    E17 -- your income if you want to try it out</a:t>
          </a:r>
        </a:p>
        <a:p>
          <a:endParaRPr lang="en-US" sz="1400" baseline="0">
            <a:solidFill>
              <a:schemeClr val="accent1"/>
            </a:solidFill>
          </a:endParaRPr>
        </a:p>
        <a:p>
          <a:r>
            <a:rPr lang="en-US" sz="1400" baseline="0">
              <a:solidFill>
                <a:schemeClr val="accent1"/>
              </a:solidFill>
            </a:rPr>
            <a:t>Note that to deal with Excel's table functon, cells K8, N8, M6 and N6 are hidden.</a:t>
          </a:r>
        </a:p>
        <a:p>
          <a:endParaRPr lang="en-US" sz="1400" baseline="0">
            <a:solidFill>
              <a:schemeClr val="accent1"/>
            </a:solidFill>
          </a:endParaRPr>
        </a:p>
        <a:p>
          <a:r>
            <a:rPr lang="en-US" sz="1400" baseline="0">
              <a:solidFill>
                <a:schemeClr val="accent1"/>
              </a:solidFill>
            </a:rPr>
            <a:t>If you want to modify it you can unlock it all.  (Review, Unprotect sheet)</a:t>
          </a:r>
        </a:p>
        <a:p>
          <a:endParaRPr lang="en-US" sz="1400" baseline="0">
            <a:solidFill>
              <a:schemeClr val="accent1"/>
            </a:solidFill>
          </a:endParaRPr>
        </a:p>
        <a:p>
          <a:endParaRPr lang="en-US" sz="1100" baseline="0"/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22</xdr:row>
      <xdr:rowOff>12700</xdr:rowOff>
    </xdr:from>
    <xdr:to>
      <xdr:col>8</xdr:col>
      <xdr:colOff>50800</xdr:colOff>
      <xdr:row>34</xdr:row>
      <xdr:rowOff>190500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441EA5B-F0F2-4F46-AE0B-802B2CB023AF}"/>
            </a:ext>
          </a:extLst>
        </xdr:cNvPr>
        <xdr:cNvSpPr txBox="1"/>
      </xdr:nvSpPr>
      <xdr:spPr>
        <a:xfrm>
          <a:off x="444500" y="5080000"/>
          <a:ext cx="6553200" cy="2616200"/>
        </a:xfrm>
        <a:prstGeom prst="rect">
          <a:avLst/>
        </a:prstGeom>
        <a:solidFill>
          <a:srgbClr val="F8F8F8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chemeClr val="accent1"/>
              </a:solidFill>
            </a:rPr>
            <a:t>Driving</a:t>
          </a:r>
          <a:r>
            <a:rPr lang="en-US" sz="1400" b="1" baseline="0">
              <a:solidFill>
                <a:schemeClr val="accent1"/>
              </a:solidFill>
            </a:rPr>
            <a:t> instructions</a:t>
          </a:r>
        </a:p>
        <a:p>
          <a:endParaRPr lang="en-US" sz="1400" baseline="0">
            <a:solidFill>
              <a:schemeClr val="accent1"/>
            </a:solidFill>
          </a:endParaRPr>
        </a:p>
        <a:p>
          <a:r>
            <a:rPr lang="en-US" sz="1400" baseline="0">
              <a:solidFill>
                <a:schemeClr val="accent1"/>
              </a:solidFill>
            </a:rPr>
            <a:t>All cells are locked, apart fron the three cells with colored background:</a:t>
          </a:r>
        </a:p>
        <a:p>
          <a:endParaRPr lang="en-US" sz="1400" baseline="0">
            <a:solidFill>
              <a:schemeClr val="accent1"/>
            </a:solidFill>
          </a:endParaRPr>
        </a:p>
        <a:p>
          <a:r>
            <a:rPr lang="en-US" sz="1400" baseline="0">
              <a:solidFill>
                <a:schemeClr val="accent1"/>
              </a:solidFill>
            </a:rPr>
            <a:t>    C4 -- the MTR for the first step -- 16% (now). 15% (2026-27), 14% 2027-28 +)</a:t>
          </a:r>
        </a:p>
        <a:p>
          <a:r>
            <a:rPr lang="en-US" sz="1400" baseline="0">
              <a:solidFill>
                <a:schemeClr val="accent1"/>
              </a:solidFill>
            </a:rPr>
            <a:t>    C5 – whether you consider the Medicare levy -- usually 2 percent</a:t>
          </a:r>
        </a:p>
        <a:p>
          <a:r>
            <a:rPr lang="en-US" sz="1400" baseline="0">
              <a:solidFill>
                <a:schemeClr val="accent1"/>
              </a:solidFill>
            </a:rPr>
            <a:t>    E17 -- your income if you want to try it out</a:t>
          </a:r>
        </a:p>
        <a:p>
          <a:endParaRPr lang="en-US" sz="1400" baseline="0">
            <a:solidFill>
              <a:schemeClr val="accent1"/>
            </a:solidFill>
          </a:endParaRPr>
        </a:p>
        <a:p>
          <a:r>
            <a:rPr lang="en-US" sz="1400" baseline="0">
              <a:solidFill>
                <a:schemeClr val="accent1"/>
              </a:solidFill>
            </a:rPr>
            <a:t>Note that to deal with Excel's table functon, cells M8 and  N8,If you want to modify it you can unlock it all.  (Review, Unprotect sheet)</a:t>
          </a:r>
        </a:p>
        <a:p>
          <a:endParaRPr lang="en-US" sz="1400" baseline="0">
            <a:solidFill>
              <a:schemeClr val="accent1"/>
            </a:solidFill>
          </a:endParaRPr>
        </a:p>
        <a:p>
          <a:endParaRPr lang="en-US" sz="1100" baseline="0"/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D90E6-81ED-4044-992A-E1A131416618}">
  <dimension ref="A1:R49"/>
  <sheetViews>
    <sheetView showGridLines="0" tabSelected="1" workbookViewId="0"/>
  </sheetViews>
  <sheetFormatPr baseColWidth="10" defaultRowHeight="16" x14ac:dyDescent="0.2"/>
  <cols>
    <col min="1" max="1" width="6.1640625" style="2" customWidth="1"/>
    <col min="2" max="6" width="12.6640625" style="2" customWidth="1"/>
    <col min="7" max="9" width="10.83203125" style="2"/>
    <col min="10" max="10" width="12.33203125" style="2" customWidth="1"/>
    <col min="11" max="11" width="10.83203125" style="2"/>
    <col min="12" max="12" width="4" style="2" customWidth="1"/>
    <col min="13" max="13" width="16.5" style="2" customWidth="1"/>
    <col min="14" max="14" width="10.83203125" style="2"/>
    <col min="15" max="15" width="3.5" style="2" customWidth="1"/>
    <col min="16" max="16" width="10.83203125" style="2"/>
    <col min="17" max="17" width="11.1640625" style="2" bestFit="1" customWidth="1"/>
    <col min="18" max="16384" width="10.83203125" style="2"/>
  </cols>
  <sheetData>
    <row r="1" spans="1:18" ht="19" x14ac:dyDescent="0.25">
      <c r="A1" s="4" t="s">
        <v>11</v>
      </c>
    </row>
    <row r="2" spans="1:18" ht="20" thickBot="1" x14ac:dyDescent="0.3">
      <c r="A2" s="4"/>
    </row>
    <row r="3" spans="1:18" x14ac:dyDescent="0.2">
      <c r="B3" s="48" t="s">
        <v>13</v>
      </c>
      <c r="C3" s="51"/>
    </row>
    <row r="4" spans="1:18" ht="17" thickBot="1" x14ac:dyDescent="0.25">
      <c r="B4" s="8" t="s">
        <v>0</v>
      </c>
      <c r="C4" s="36">
        <v>2.5000000000000001E-2</v>
      </c>
    </row>
    <row r="5" spans="1:18" ht="17" thickBot="1" x14ac:dyDescent="0.25">
      <c r="B5" s="9" t="s">
        <v>1</v>
      </c>
      <c r="C5" s="34">
        <v>0.02</v>
      </c>
    </row>
    <row r="6" spans="1:18" ht="17" thickBot="1" x14ac:dyDescent="0.25">
      <c r="M6" s="37">
        <f>E18</f>
        <v>82000</v>
      </c>
      <c r="N6" s="37">
        <f>VLOOKUP(M6,B$9:F$13,5)+(VLOOKUP(M6,B$9:F$13,4))*(M6-(VLOOKUP(M6,B$9:F$13,1)))</f>
        <v>16664</v>
      </c>
    </row>
    <row r="7" spans="1:18" x14ac:dyDescent="0.2">
      <c r="B7" s="48" t="s">
        <v>14</v>
      </c>
      <c r="C7" s="49"/>
      <c r="D7" s="49"/>
      <c r="E7" s="49"/>
      <c r="F7" s="50"/>
      <c r="J7" s="52" t="s">
        <v>17</v>
      </c>
      <c r="K7" s="53"/>
      <c r="L7" s="53"/>
      <c r="M7" s="53"/>
      <c r="N7" s="53"/>
      <c r="O7" s="53"/>
      <c r="P7" s="53"/>
      <c r="Q7" s="53"/>
    </row>
    <row r="8" spans="1:18" ht="48" customHeight="1" x14ac:dyDescent="0.2">
      <c r="B8" s="18" t="s">
        <v>8</v>
      </c>
      <c r="C8" s="19" t="s">
        <v>9</v>
      </c>
      <c r="D8" s="19" t="s">
        <v>7</v>
      </c>
      <c r="E8" s="19" t="s">
        <v>22</v>
      </c>
      <c r="F8" s="20" t="s">
        <v>10</v>
      </c>
      <c r="J8" s="33" t="s">
        <v>15</v>
      </c>
      <c r="K8" s="37">
        <f>F17</f>
        <v>16024</v>
      </c>
      <c r="L8" s="21"/>
      <c r="M8" s="32" t="str">
        <f>"Nominal income after "&amp;TEXT(Inflation*100,"#.#0") &amp; "% inflation"</f>
        <v>Nominal income after 2.50% inflation</v>
      </c>
      <c r="N8" s="37">
        <f>N6</f>
        <v>16664</v>
      </c>
      <c r="P8" s="19" t="s">
        <v>5</v>
      </c>
      <c r="Q8" s="19" t="s">
        <v>27</v>
      </c>
      <c r="R8" s="47" t="s">
        <v>28</v>
      </c>
    </row>
    <row r="9" spans="1:18" x14ac:dyDescent="0.2">
      <c r="B9" s="10">
        <v>0</v>
      </c>
      <c r="C9" s="11">
        <v>18200</v>
      </c>
      <c r="D9" s="12">
        <v>0</v>
      </c>
      <c r="E9" s="12">
        <f>D9</f>
        <v>0</v>
      </c>
      <c r="F9" s="13">
        <v>0</v>
      </c>
      <c r="J9" s="1">
        <v>0</v>
      </c>
      <c r="K9" s="1">
        <f t="dataTable" ref="K9:K49" dt2D="0" dtr="0" r1="E17"/>
        <v>0</v>
      </c>
      <c r="M9" s="1">
        <f t="shared" ref="M9:M49" si="0">J9*(1+Inflation)</f>
        <v>0</v>
      </c>
      <c r="N9" s="1">
        <f t="dataTable" ref="N9:N49" dt2D="0" dtr="0" r1="M6"/>
        <v>0</v>
      </c>
      <c r="P9" s="1">
        <f>N9-K9</f>
        <v>0</v>
      </c>
    </row>
    <row r="10" spans="1:18" x14ac:dyDescent="0.2">
      <c r="B10" s="10">
        <f>C9</f>
        <v>18200</v>
      </c>
      <c r="C10" s="11">
        <v>45000</v>
      </c>
      <c r="D10" s="12">
        <v>0.16</v>
      </c>
      <c r="E10" s="12">
        <f>D10+Medicare</f>
        <v>0.18</v>
      </c>
      <c r="F10" s="13">
        <f>F9+(B10-B9)*E9</f>
        <v>0</v>
      </c>
      <c r="J10" s="1">
        <v>5000</v>
      </c>
      <c r="K10" s="1">
        <v>0</v>
      </c>
      <c r="M10" s="1">
        <f t="shared" si="0"/>
        <v>5125</v>
      </c>
      <c r="N10" s="1">
        <v>0</v>
      </c>
      <c r="P10" s="1">
        <f t="shared" ref="P10:P49" si="1">N10-K10</f>
        <v>0</v>
      </c>
      <c r="Q10" s="3">
        <f>P10/J10</f>
        <v>0</v>
      </c>
    </row>
    <row r="11" spans="1:18" x14ac:dyDescent="0.2">
      <c r="B11" s="10">
        <f>C10</f>
        <v>45000</v>
      </c>
      <c r="C11" s="11">
        <v>135000</v>
      </c>
      <c r="D11" s="12">
        <v>0.3</v>
      </c>
      <c r="E11" s="12">
        <f>D11+Medicare</f>
        <v>0.32</v>
      </c>
      <c r="F11" s="13">
        <f>F10+(B11-B10)*E10</f>
        <v>4824</v>
      </c>
      <c r="J11" s="1">
        <v>10000</v>
      </c>
      <c r="K11" s="1">
        <v>0</v>
      </c>
      <c r="M11" s="1">
        <f t="shared" si="0"/>
        <v>10250</v>
      </c>
      <c r="N11" s="1">
        <v>0</v>
      </c>
      <c r="P11" s="1">
        <f t="shared" si="1"/>
        <v>0</v>
      </c>
      <c r="Q11" s="3">
        <f t="shared" ref="Q11:Q49" si="2">P11/J11</f>
        <v>0</v>
      </c>
    </row>
    <row r="12" spans="1:18" x14ac:dyDescent="0.2">
      <c r="B12" s="10">
        <f>C11</f>
        <v>135000</v>
      </c>
      <c r="C12" s="11">
        <v>190000</v>
      </c>
      <c r="D12" s="12">
        <v>0.37</v>
      </c>
      <c r="E12" s="12">
        <f>D12+Medicare</f>
        <v>0.39</v>
      </c>
      <c r="F12" s="13">
        <f t="shared" ref="F12:F13" si="3">F11+(B12-B11)*E11</f>
        <v>33624</v>
      </c>
      <c r="J12" s="1">
        <v>15000</v>
      </c>
      <c r="K12" s="1">
        <v>0</v>
      </c>
      <c r="M12" s="1">
        <f t="shared" si="0"/>
        <v>15374.999999999998</v>
      </c>
      <c r="N12" s="1">
        <v>0</v>
      </c>
      <c r="P12" s="1">
        <f t="shared" si="1"/>
        <v>0</v>
      </c>
      <c r="Q12" s="3">
        <f t="shared" si="2"/>
        <v>0</v>
      </c>
    </row>
    <row r="13" spans="1:18" ht="17" thickBot="1" x14ac:dyDescent="0.25">
      <c r="B13" s="14">
        <v>190000</v>
      </c>
      <c r="C13" s="15"/>
      <c r="D13" s="16">
        <v>0.45</v>
      </c>
      <c r="E13" s="16">
        <f>D13+Medicare</f>
        <v>0.47000000000000003</v>
      </c>
      <c r="F13" s="17">
        <f t="shared" si="3"/>
        <v>55074</v>
      </c>
      <c r="J13" s="1">
        <v>20000</v>
      </c>
      <c r="K13" s="1">
        <v>324</v>
      </c>
      <c r="M13" s="1">
        <f t="shared" si="0"/>
        <v>20500</v>
      </c>
      <c r="N13" s="1">
        <v>414</v>
      </c>
      <c r="P13" s="1">
        <f t="shared" si="1"/>
        <v>90</v>
      </c>
      <c r="Q13" s="3">
        <f t="shared" si="2"/>
        <v>4.4999999999999997E-3</v>
      </c>
      <c r="R13" s="3">
        <f>P13/(J13-K13)</f>
        <v>4.5741004269160401E-3</v>
      </c>
    </row>
    <row r="14" spans="1:18" x14ac:dyDescent="0.2">
      <c r="J14" s="1">
        <v>25000</v>
      </c>
      <c r="K14" s="1">
        <v>1224</v>
      </c>
      <c r="M14" s="1">
        <f t="shared" si="0"/>
        <v>25624.999999999996</v>
      </c>
      <c r="N14" s="1">
        <v>1336.4999999999993</v>
      </c>
      <c r="P14" s="1">
        <f t="shared" si="1"/>
        <v>112.49999999999932</v>
      </c>
      <c r="Q14" s="3">
        <f t="shared" si="2"/>
        <v>4.4999999999999728E-3</v>
      </c>
      <c r="R14" s="3">
        <f t="shared" ref="R14:R49" si="4">P14/(J14-K14)</f>
        <v>4.7316621803499036E-3</v>
      </c>
    </row>
    <row r="15" spans="1:18" ht="17" thickBot="1" x14ac:dyDescent="0.25">
      <c r="J15" s="1">
        <v>30000</v>
      </c>
      <c r="K15" s="1">
        <v>2124</v>
      </c>
      <c r="M15" s="1">
        <f t="shared" si="0"/>
        <v>30749.999999999996</v>
      </c>
      <c r="N15" s="1">
        <v>2258.9999999999991</v>
      </c>
      <c r="P15" s="1">
        <f t="shared" si="1"/>
        <v>134.99999999999909</v>
      </c>
      <c r="Q15" s="3">
        <f t="shared" si="2"/>
        <v>4.4999999999999693E-3</v>
      </c>
      <c r="R15" s="3">
        <f t="shared" si="4"/>
        <v>4.8428755919069843E-3</v>
      </c>
    </row>
    <row r="16" spans="1:18" ht="17" thickBot="1" x14ac:dyDescent="0.25">
      <c r="B16" s="6"/>
      <c r="C16" s="24"/>
      <c r="D16" s="24"/>
      <c r="E16" s="31" t="s">
        <v>16</v>
      </c>
      <c r="F16" s="25" t="s">
        <v>12</v>
      </c>
      <c r="G16" s="24"/>
      <c r="H16" s="7"/>
      <c r="I16" s="26"/>
      <c r="J16" s="1">
        <v>35000</v>
      </c>
      <c r="K16" s="1">
        <v>3024</v>
      </c>
      <c r="M16" s="1">
        <f t="shared" si="0"/>
        <v>35875</v>
      </c>
      <c r="N16" s="1">
        <v>3181.5</v>
      </c>
      <c r="P16" s="1">
        <f t="shared" si="1"/>
        <v>157.5</v>
      </c>
      <c r="Q16" s="3">
        <f t="shared" si="2"/>
        <v>4.4999999999999997E-3</v>
      </c>
      <c r="R16" s="3">
        <f t="shared" si="4"/>
        <v>4.9255691768826616E-3</v>
      </c>
    </row>
    <row r="17" spans="2:18" ht="17" thickBot="1" x14ac:dyDescent="0.25">
      <c r="B17" s="8" t="s">
        <v>6</v>
      </c>
      <c r="C17" s="26"/>
      <c r="D17" s="26"/>
      <c r="E17" s="35">
        <v>80000</v>
      </c>
      <c r="F17" s="27">
        <f>VLOOKUP(E17,B$9:F$13,5)+(VLOOKUP(E17,B$9:F$13,4))*(E17-(VLOOKUP(E17,B$9:F$13,1)))</f>
        <v>16024</v>
      </c>
      <c r="G17" s="26" t="s">
        <v>2</v>
      </c>
      <c r="H17" s="28"/>
      <c r="I17" s="26"/>
      <c r="J17" s="1">
        <v>40000</v>
      </c>
      <c r="K17" s="1">
        <v>3924</v>
      </c>
      <c r="M17" s="1">
        <f t="shared" si="0"/>
        <v>41000</v>
      </c>
      <c r="N17" s="1">
        <v>4104</v>
      </c>
      <c r="P17" s="1">
        <f t="shared" si="1"/>
        <v>180</v>
      </c>
      <c r="Q17" s="3">
        <f t="shared" si="2"/>
        <v>4.4999999999999997E-3</v>
      </c>
      <c r="R17" s="3">
        <f t="shared" si="4"/>
        <v>4.9894666814502718E-3</v>
      </c>
    </row>
    <row r="18" spans="2:18" x14ac:dyDescent="0.2">
      <c r="B18" s="8" t="str">
        <f>"Nominal income after "&amp;TEXT(Inflation*100,"#.#0") &amp; "% inflation"</f>
        <v>Nominal income after 2.50% inflation</v>
      </c>
      <c r="C18" s="26"/>
      <c r="D18" s="26"/>
      <c r="E18" s="27">
        <f>E17*(1+Inflation)</f>
        <v>82000</v>
      </c>
      <c r="F18" s="27">
        <f>VLOOKUP(E18,B$9:F$13,5)+(VLOOKUP(E18,B$9:F$13,4))*(E18-(VLOOKUP(E18,B$9:F$13,1)))</f>
        <v>16664</v>
      </c>
      <c r="G18" s="26" t="s">
        <v>3</v>
      </c>
      <c r="H18" s="28"/>
      <c r="I18" s="26"/>
      <c r="J18" s="1">
        <v>45000</v>
      </c>
      <c r="K18" s="1">
        <v>4824</v>
      </c>
      <c r="M18" s="1">
        <f t="shared" si="0"/>
        <v>46124.999999999993</v>
      </c>
      <c r="N18" s="1">
        <v>5183.9999999999973</v>
      </c>
      <c r="P18" s="1">
        <f t="shared" si="1"/>
        <v>359.99999999999727</v>
      </c>
      <c r="Q18" s="3">
        <f t="shared" si="2"/>
        <v>7.9999999999999395E-3</v>
      </c>
      <c r="R18" s="3">
        <f t="shared" si="4"/>
        <v>8.9605734767024409E-3</v>
      </c>
    </row>
    <row r="19" spans="2:18" x14ac:dyDescent="0.2">
      <c r="B19" s="8"/>
      <c r="C19" s="26"/>
      <c r="D19" s="26"/>
      <c r="E19" s="27"/>
      <c r="F19" s="23">
        <f>F18-F17</f>
        <v>640</v>
      </c>
      <c r="G19" s="26" t="s">
        <v>4</v>
      </c>
      <c r="H19" s="28"/>
      <c r="I19" s="26"/>
      <c r="J19" s="1">
        <v>50000</v>
      </c>
      <c r="K19" s="1">
        <v>6424</v>
      </c>
      <c r="M19" s="1">
        <f t="shared" si="0"/>
        <v>51249.999999999993</v>
      </c>
      <c r="N19" s="1">
        <v>6823.9999999999982</v>
      </c>
      <c r="P19" s="1">
        <f t="shared" si="1"/>
        <v>399.99999999999818</v>
      </c>
      <c r="Q19" s="3">
        <f t="shared" si="2"/>
        <v>7.9999999999999637E-3</v>
      </c>
      <c r="R19" s="3">
        <f t="shared" si="4"/>
        <v>9.1793647879566311E-3</v>
      </c>
    </row>
    <row r="20" spans="2:18" x14ac:dyDescent="0.2">
      <c r="B20" s="8"/>
      <c r="C20" s="26"/>
      <c r="D20" s="26"/>
      <c r="E20" s="27"/>
      <c r="F20" s="39">
        <f>F19/E17</f>
        <v>8.0000000000000002E-3</v>
      </c>
      <c r="G20" s="26"/>
      <c r="H20" s="28"/>
      <c r="I20" s="26"/>
      <c r="J20" s="1">
        <v>55000</v>
      </c>
      <c r="K20" s="1">
        <v>8024</v>
      </c>
      <c r="M20" s="1">
        <f t="shared" si="0"/>
        <v>56374.999999999993</v>
      </c>
      <c r="N20" s="1">
        <v>8463.9999999999982</v>
      </c>
      <c r="P20" s="1">
        <f t="shared" si="1"/>
        <v>439.99999999999818</v>
      </c>
      <c r="Q20" s="3">
        <f t="shared" si="2"/>
        <v>7.9999999999999672E-3</v>
      </c>
      <c r="R20" s="3">
        <f t="shared" si="4"/>
        <v>9.3664850136239396E-3</v>
      </c>
    </row>
    <row r="21" spans="2:18" ht="17" thickBot="1" x14ac:dyDescent="0.25">
      <c r="B21" s="9"/>
      <c r="C21" s="29"/>
      <c r="D21" s="29"/>
      <c r="E21" s="29"/>
      <c r="F21" s="29"/>
      <c r="G21" s="29"/>
      <c r="H21" s="30"/>
      <c r="J21" s="1">
        <v>60000</v>
      </c>
      <c r="K21" s="1">
        <v>9624</v>
      </c>
      <c r="M21" s="1">
        <f t="shared" si="0"/>
        <v>61499.999999999993</v>
      </c>
      <c r="N21" s="1">
        <v>10103.999999999998</v>
      </c>
      <c r="P21" s="1">
        <f t="shared" si="1"/>
        <v>479.99999999999818</v>
      </c>
      <c r="Q21" s="3">
        <f t="shared" si="2"/>
        <v>7.9999999999999689E-3</v>
      </c>
      <c r="R21" s="3">
        <f t="shared" si="4"/>
        <v>9.5283468318246422E-3</v>
      </c>
    </row>
    <row r="22" spans="2:18" x14ac:dyDescent="0.2">
      <c r="J22" s="1">
        <v>65000</v>
      </c>
      <c r="K22" s="1">
        <v>11224</v>
      </c>
      <c r="M22" s="1">
        <f t="shared" si="0"/>
        <v>66625</v>
      </c>
      <c r="N22" s="1">
        <v>11744</v>
      </c>
      <c r="P22" s="1">
        <f t="shared" si="1"/>
        <v>520</v>
      </c>
      <c r="Q22" s="3">
        <f t="shared" si="2"/>
        <v>8.0000000000000002E-3</v>
      </c>
      <c r="R22" s="3">
        <f t="shared" si="4"/>
        <v>9.6697411484677181E-3</v>
      </c>
    </row>
    <row r="23" spans="2:18" x14ac:dyDescent="0.2">
      <c r="J23" s="1">
        <v>70000</v>
      </c>
      <c r="K23" s="1">
        <v>12824</v>
      </c>
      <c r="M23" s="1">
        <f t="shared" si="0"/>
        <v>71750</v>
      </c>
      <c r="N23" s="1">
        <v>13384</v>
      </c>
      <c r="P23" s="1">
        <f t="shared" si="1"/>
        <v>560</v>
      </c>
      <c r="Q23" s="3">
        <f t="shared" si="2"/>
        <v>8.0000000000000002E-3</v>
      </c>
      <c r="R23" s="3">
        <f t="shared" si="4"/>
        <v>9.7943192948090115E-3</v>
      </c>
    </row>
    <row r="24" spans="2:18" x14ac:dyDescent="0.2">
      <c r="J24" s="1">
        <v>75000</v>
      </c>
      <c r="K24" s="1">
        <v>14424</v>
      </c>
      <c r="M24" s="1">
        <f t="shared" si="0"/>
        <v>76875</v>
      </c>
      <c r="N24" s="1">
        <v>15024</v>
      </c>
      <c r="P24" s="1">
        <f t="shared" si="1"/>
        <v>600</v>
      </c>
      <c r="Q24" s="3">
        <f t="shared" si="2"/>
        <v>8.0000000000000002E-3</v>
      </c>
      <c r="R24" s="3">
        <f t="shared" si="4"/>
        <v>9.904912836767036E-3</v>
      </c>
    </row>
    <row r="25" spans="2:18" x14ac:dyDescent="0.2">
      <c r="J25" s="1">
        <v>80000</v>
      </c>
      <c r="K25" s="1">
        <v>16024</v>
      </c>
      <c r="M25" s="1">
        <f t="shared" si="0"/>
        <v>82000</v>
      </c>
      <c r="N25" s="1">
        <v>16664</v>
      </c>
      <c r="P25" s="1">
        <f t="shared" si="1"/>
        <v>640</v>
      </c>
      <c r="Q25" s="3">
        <f t="shared" si="2"/>
        <v>8.0000000000000002E-3</v>
      </c>
      <c r="R25" s="3">
        <f t="shared" si="4"/>
        <v>1.0003751406777542E-2</v>
      </c>
    </row>
    <row r="26" spans="2:18" x14ac:dyDescent="0.2">
      <c r="J26" s="1">
        <v>85000</v>
      </c>
      <c r="K26" s="1">
        <v>17624</v>
      </c>
      <c r="M26" s="1">
        <f t="shared" si="0"/>
        <v>87124.999999999985</v>
      </c>
      <c r="N26" s="1">
        <v>18303.999999999996</v>
      </c>
      <c r="P26" s="1">
        <f t="shared" si="1"/>
        <v>679.99999999999636</v>
      </c>
      <c r="Q26" s="3">
        <f t="shared" si="2"/>
        <v>7.9999999999999568E-3</v>
      </c>
      <c r="R26" s="3">
        <f t="shared" si="4"/>
        <v>1.00926145808596E-2</v>
      </c>
    </row>
    <row r="27" spans="2:18" x14ac:dyDescent="0.2">
      <c r="J27" s="1">
        <v>90000</v>
      </c>
      <c r="K27" s="1">
        <v>19224</v>
      </c>
      <c r="M27" s="1">
        <f t="shared" si="0"/>
        <v>92249.999999999985</v>
      </c>
      <c r="N27" s="1">
        <v>19943.999999999996</v>
      </c>
      <c r="P27" s="1">
        <f t="shared" si="1"/>
        <v>719.99999999999636</v>
      </c>
      <c r="Q27" s="3">
        <f t="shared" si="2"/>
        <v>7.9999999999999603E-3</v>
      </c>
      <c r="R27" s="3">
        <f t="shared" si="4"/>
        <v>1.0172939979654069E-2</v>
      </c>
    </row>
    <row r="28" spans="2:18" x14ac:dyDescent="0.2">
      <c r="J28" s="1">
        <v>95000</v>
      </c>
      <c r="K28" s="1">
        <v>20824</v>
      </c>
      <c r="M28" s="1">
        <f t="shared" si="0"/>
        <v>97374.999999999985</v>
      </c>
      <c r="N28" s="1">
        <v>21583.999999999996</v>
      </c>
      <c r="P28" s="1">
        <f t="shared" si="1"/>
        <v>759.99999999999636</v>
      </c>
      <c r="Q28" s="3">
        <f t="shared" si="2"/>
        <v>7.999999999999962E-3</v>
      </c>
      <c r="R28" s="3">
        <f t="shared" si="4"/>
        <v>1.0245901639344213E-2</v>
      </c>
    </row>
    <row r="29" spans="2:18" x14ac:dyDescent="0.2">
      <c r="J29" s="1">
        <v>100000</v>
      </c>
      <c r="K29" s="1">
        <v>22424</v>
      </c>
      <c r="M29" s="1">
        <f t="shared" si="0"/>
        <v>102499.99999999999</v>
      </c>
      <c r="N29" s="1">
        <v>23223.999999999996</v>
      </c>
      <c r="P29" s="1">
        <f t="shared" si="1"/>
        <v>799.99999999999636</v>
      </c>
      <c r="Q29" s="3">
        <f t="shared" si="2"/>
        <v>7.9999999999999637E-3</v>
      </c>
      <c r="R29" s="3">
        <f t="shared" si="4"/>
        <v>1.0312467773538161E-2</v>
      </c>
    </row>
    <row r="30" spans="2:18" x14ac:dyDescent="0.2">
      <c r="J30" s="1">
        <v>105000</v>
      </c>
      <c r="K30" s="1">
        <v>24024</v>
      </c>
      <c r="M30" s="1">
        <f t="shared" si="0"/>
        <v>107624.99999999999</v>
      </c>
      <c r="N30" s="1">
        <v>24863.999999999996</v>
      </c>
      <c r="P30" s="1">
        <f t="shared" si="1"/>
        <v>839.99999999999636</v>
      </c>
      <c r="Q30" s="3">
        <f t="shared" si="2"/>
        <v>7.9999999999999655E-3</v>
      </c>
      <c r="R30" s="3">
        <f t="shared" si="4"/>
        <v>1.0373443983402444E-2</v>
      </c>
    </row>
    <row r="31" spans="2:18" x14ac:dyDescent="0.2">
      <c r="J31" s="1">
        <v>110000</v>
      </c>
      <c r="K31" s="1">
        <v>25624</v>
      </c>
      <c r="M31" s="1">
        <f t="shared" si="0"/>
        <v>112749.99999999999</v>
      </c>
      <c r="N31" s="1">
        <v>26503.999999999996</v>
      </c>
      <c r="P31" s="1">
        <f t="shared" si="1"/>
        <v>879.99999999999636</v>
      </c>
      <c r="Q31" s="3">
        <f t="shared" si="2"/>
        <v>7.9999999999999672E-3</v>
      </c>
      <c r="R31" s="3">
        <f t="shared" si="4"/>
        <v>1.0429506020669341E-2</v>
      </c>
    </row>
    <row r="32" spans="2:18" x14ac:dyDescent="0.2">
      <c r="J32" s="1">
        <v>115000</v>
      </c>
      <c r="K32" s="1">
        <v>27224</v>
      </c>
      <c r="M32" s="1">
        <f t="shared" si="0"/>
        <v>117874.99999999999</v>
      </c>
      <c r="N32" s="1">
        <v>28143.999999999996</v>
      </c>
      <c r="P32" s="1">
        <f t="shared" si="1"/>
        <v>919.99999999999636</v>
      </c>
      <c r="Q32" s="3">
        <f t="shared" si="2"/>
        <v>7.9999999999999689E-3</v>
      </c>
      <c r="R32" s="3">
        <f t="shared" si="4"/>
        <v>1.0481224936201197E-2</v>
      </c>
    </row>
    <row r="33" spans="10:18" x14ac:dyDescent="0.2">
      <c r="J33" s="1">
        <v>120000</v>
      </c>
      <c r="K33" s="1">
        <v>28824</v>
      </c>
      <c r="M33" s="1">
        <f t="shared" si="0"/>
        <v>122999.99999999999</v>
      </c>
      <c r="N33" s="1">
        <v>29783.999999999996</v>
      </c>
      <c r="P33" s="1">
        <f t="shared" si="1"/>
        <v>959.99999999999636</v>
      </c>
      <c r="Q33" s="3">
        <f t="shared" si="2"/>
        <v>7.9999999999999689E-3</v>
      </c>
      <c r="R33" s="3">
        <f t="shared" si="4"/>
        <v>1.0529086601737259E-2</v>
      </c>
    </row>
    <row r="34" spans="10:18" x14ac:dyDescent="0.2">
      <c r="J34" s="1">
        <v>125000</v>
      </c>
      <c r="K34" s="1">
        <v>30424</v>
      </c>
      <c r="M34" s="1">
        <f t="shared" si="0"/>
        <v>128124.99999999999</v>
      </c>
      <c r="N34" s="1">
        <v>31423.999999999996</v>
      </c>
      <c r="P34" s="1">
        <f t="shared" si="1"/>
        <v>999.99999999999636</v>
      </c>
      <c r="Q34" s="3">
        <f t="shared" si="2"/>
        <v>7.9999999999999707E-3</v>
      </c>
      <c r="R34" s="3">
        <f t="shared" si="4"/>
        <v>1.0573507020808623E-2</v>
      </c>
    </row>
    <row r="35" spans="10:18" x14ac:dyDescent="0.2">
      <c r="J35" s="1">
        <v>130000</v>
      </c>
      <c r="K35" s="1">
        <v>32024</v>
      </c>
      <c r="M35" s="1">
        <f t="shared" si="0"/>
        <v>133250</v>
      </c>
      <c r="N35" s="1">
        <v>33064</v>
      </c>
      <c r="P35" s="1">
        <f t="shared" si="1"/>
        <v>1040</v>
      </c>
      <c r="Q35" s="3">
        <f t="shared" si="2"/>
        <v>8.0000000000000002E-3</v>
      </c>
      <c r="R35" s="3">
        <f t="shared" si="4"/>
        <v>1.0614844451702458E-2</v>
      </c>
    </row>
    <row r="36" spans="10:18" x14ac:dyDescent="0.2">
      <c r="J36" s="1">
        <v>135000</v>
      </c>
      <c r="K36" s="1">
        <v>33624</v>
      </c>
      <c r="M36" s="1">
        <f t="shared" si="0"/>
        <v>138375</v>
      </c>
      <c r="N36" s="1">
        <v>34940.25</v>
      </c>
      <c r="P36" s="1">
        <f t="shared" si="1"/>
        <v>1316.25</v>
      </c>
      <c r="Q36" s="3">
        <f t="shared" si="2"/>
        <v>9.75E-3</v>
      </c>
      <c r="R36" s="3">
        <f t="shared" si="4"/>
        <v>1.2983842329545454E-2</v>
      </c>
    </row>
    <row r="37" spans="10:18" x14ac:dyDescent="0.2">
      <c r="J37" s="1">
        <v>140000</v>
      </c>
      <c r="K37" s="1">
        <v>35574</v>
      </c>
      <c r="M37" s="1">
        <f t="shared" si="0"/>
        <v>143500</v>
      </c>
      <c r="N37" s="1">
        <v>36939</v>
      </c>
      <c r="P37" s="1">
        <f t="shared" si="1"/>
        <v>1365</v>
      </c>
      <c r="Q37" s="3">
        <f t="shared" si="2"/>
        <v>9.75E-3</v>
      </c>
      <c r="R37" s="3">
        <f t="shared" si="4"/>
        <v>1.3071457299906154E-2</v>
      </c>
    </row>
    <row r="38" spans="10:18" x14ac:dyDescent="0.2">
      <c r="J38" s="1">
        <v>145000</v>
      </c>
      <c r="K38" s="1">
        <v>37524</v>
      </c>
      <c r="M38" s="1">
        <f t="shared" si="0"/>
        <v>148625</v>
      </c>
      <c r="N38" s="1">
        <v>38937.75</v>
      </c>
      <c r="P38" s="1">
        <f t="shared" si="1"/>
        <v>1413.75</v>
      </c>
      <c r="Q38" s="3">
        <f t="shared" si="2"/>
        <v>9.75E-3</v>
      </c>
      <c r="R38" s="3">
        <f t="shared" si="4"/>
        <v>1.3154099519892814E-2</v>
      </c>
    </row>
    <row r="39" spans="10:18" x14ac:dyDescent="0.2">
      <c r="J39" s="1">
        <v>150000</v>
      </c>
      <c r="K39" s="1">
        <v>39474</v>
      </c>
      <c r="M39" s="1">
        <f t="shared" si="0"/>
        <v>153750</v>
      </c>
      <c r="N39" s="1">
        <v>40936.5</v>
      </c>
      <c r="P39" s="1">
        <f t="shared" si="1"/>
        <v>1462.5</v>
      </c>
      <c r="Q39" s="3">
        <f t="shared" si="2"/>
        <v>9.75E-3</v>
      </c>
      <c r="R39" s="3">
        <f t="shared" si="4"/>
        <v>1.3232180663373325E-2</v>
      </c>
    </row>
    <row r="40" spans="10:18" x14ac:dyDescent="0.2">
      <c r="J40" s="1">
        <v>155000</v>
      </c>
      <c r="K40" s="1">
        <v>41424</v>
      </c>
      <c r="M40" s="1">
        <f t="shared" si="0"/>
        <v>158875</v>
      </c>
      <c r="N40" s="1">
        <v>42935.25</v>
      </c>
      <c r="P40" s="1">
        <f t="shared" si="1"/>
        <v>1511.25</v>
      </c>
      <c r="Q40" s="3">
        <f t="shared" si="2"/>
        <v>9.75E-3</v>
      </c>
      <c r="R40" s="3">
        <f t="shared" si="4"/>
        <v>1.3306068183419032E-2</v>
      </c>
    </row>
    <row r="41" spans="10:18" x14ac:dyDescent="0.2">
      <c r="J41" s="1">
        <v>160000</v>
      </c>
      <c r="K41" s="1">
        <v>43374</v>
      </c>
      <c r="M41" s="1">
        <f t="shared" si="0"/>
        <v>164000</v>
      </c>
      <c r="N41" s="1">
        <v>44934</v>
      </c>
      <c r="P41" s="1">
        <f t="shared" si="1"/>
        <v>1560</v>
      </c>
      <c r="Q41" s="3">
        <f t="shared" si="2"/>
        <v>9.75E-3</v>
      </c>
      <c r="R41" s="3">
        <f t="shared" si="4"/>
        <v>1.3376091094610121E-2</v>
      </c>
    </row>
    <row r="42" spans="10:18" x14ac:dyDescent="0.2">
      <c r="J42" s="1">
        <v>165000</v>
      </c>
      <c r="K42" s="1">
        <v>45324</v>
      </c>
      <c r="M42" s="1">
        <f t="shared" si="0"/>
        <v>169124.99999999997</v>
      </c>
      <c r="N42" s="1">
        <v>46932.749999999985</v>
      </c>
      <c r="P42" s="1">
        <f t="shared" si="1"/>
        <v>1608.7499999999854</v>
      </c>
      <c r="Q42" s="3">
        <f t="shared" si="2"/>
        <v>9.7499999999999115E-3</v>
      </c>
      <c r="R42" s="3">
        <f t="shared" si="4"/>
        <v>1.344254487115199E-2</v>
      </c>
    </row>
    <row r="43" spans="10:18" x14ac:dyDescent="0.2">
      <c r="J43" s="1">
        <v>170000</v>
      </c>
      <c r="K43" s="1">
        <v>47274</v>
      </c>
      <c r="M43" s="1">
        <f t="shared" si="0"/>
        <v>174249.99999999997</v>
      </c>
      <c r="N43" s="1">
        <v>48931.499999999985</v>
      </c>
      <c r="P43" s="1">
        <f t="shared" si="1"/>
        <v>1657.4999999999854</v>
      </c>
      <c r="Q43" s="3">
        <f t="shared" si="2"/>
        <v>9.749999999999915E-3</v>
      </c>
      <c r="R43" s="3">
        <f t="shared" si="4"/>
        <v>1.3505695614621071E-2</v>
      </c>
    </row>
    <row r="44" spans="10:18" x14ac:dyDescent="0.2">
      <c r="J44" s="1">
        <v>175000</v>
      </c>
      <c r="K44" s="1">
        <v>49224</v>
      </c>
      <c r="M44" s="1">
        <f t="shared" si="0"/>
        <v>179374.99999999997</v>
      </c>
      <c r="N44" s="1">
        <v>50930.249999999985</v>
      </c>
      <c r="P44" s="1">
        <f t="shared" si="1"/>
        <v>1706.2499999999854</v>
      </c>
      <c r="Q44" s="3">
        <f t="shared" si="2"/>
        <v>9.7499999999999167E-3</v>
      </c>
      <c r="R44" s="3">
        <f t="shared" si="4"/>
        <v>1.3565783615316003E-2</v>
      </c>
    </row>
    <row r="45" spans="10:18" x14ac:dyDescent="0.2">
      <c r="J45" s="1">
        <v>180000</v>
      </c>
      <c r="K45" s="1">
        <v>51174</v>
      </c>
      <c r="M45" s="1">
        <f t="shared" si="0"/>
        <v>184499.99999999997</v>
      </c>
      <c r="N45" s="1">
        <v>52928.999999999985</v>
      </c>
      <c r="P45" s="1">
        <f t="shared" si="1"/>
        <v>1754.9999999999854</v>
      </c>
      <c r="Q45" s="3">
        <f t="shared" si="2"/>
        <v>9.7499999999999185E-3</v>
      </c>
      <c r="R45" s="3">
        <f t="shared" si="4"/>
        <v>1.3623026407712615E-2</v>
      </c>
    </row>
    <row r="46" spans="10:18" x14ac:dyDescent="0.2">
      <c r="J46" s="1">
        <v>185000</v>
      </c>
      <c r="K46" s="1">
        <v>53124</v>
      </c>
      <c r="M46" s="1">
        <f t="shared" si="0"/>
        <v>189624.99999999997</v>
      </c>
      <c r="N46" s="1">
        <v>54927.749999999985</v>
      </c>
      <c r="P46" s="1">
        <f t="shared" si="1"/>
        <v>1803.7499999999854</v>
      </c>
      <c r="Q46" s="3">
        <f t="shared" si="2"/>
        <v>9.7499999999999219E-3</v>
      </c>
      <c r="R46" s="3">
        <f t="shared" si="4"/>
        <v>1.3677621401922909E-2</v>
      </c>
    </row>
    <row r="47" spans="10:18" x14ac:dyDescent="0.2">
      <c r="J47" s="1">
        <v>190000</v>
      </c>
      <c r="K47" s="1">
        <v>55074</v>
      </c>
      <c r="M47" s="1">
        <f t="shared" si="0"/>
        <v>194749.99999999997</v>
      </c>
      <c r="N47" s="1">
        <v>57306.499999999985</v>
      </c>
      <c r="P47" s="1">
        <f t="shared" si="1"/>
        <v>2232.4999999999854</v>
      </c>
      <c r="Q47" s="3">
        <f t="shared" si="2"/>
        <v>1.1749999999999924E-2</v>
      </c>
      <c r="R47" s="3">
        <f t="shared" si="4"/>
        <v>1.6546106754813644E-2</v>
      </c>
    </row>
    <row r="48" spans="10:18" x14ac:dyDescent="0.2">
      <c r="J48" s="1">
        <v>195000</v>
      </c>
      <c r="K48" s="1">
        <v>57424</v>
      </c>
      <c r="M48" s="1">
        <f t="shared" si="0"/>
        <v>199874.99999999997</v>
      </c>
      <c r="N48" s="1">
        <v>59715.249999999985</v>
      </c>
      <c r="P48" s="1">
        <f t="shared" si="1"/>
        <v>2291.2499999999854</v>
      </c>
      <c r="Q48" s="3">
        <f t="shared" si="2"/>
        <v>1.1749999999999925E-2</v>
      </c>
      <c r="R48" s="3">
        <f t="shared" si="4"/>
        <v>1.6654431005407814E-2</v>
      </c>
    </row>
    <row r="49" spans="10:18" x14ac:dyDescent="0.2">
      <c r="J49" s="1">
        <v>200000</v>
      </c>
      <c r="K49" s="1">
        <v>59774</v>
      </c>
      <c r="M49" s="1">
        <f t="shared" si="0"/>
        <v>204999.99999999997</v>
      </c>
      <c r="N49" s="1">
        <v>62123.999999999985</v>
      </c>
      <c r="P49" s="1">
        <f t="shared" si="1"/>
        <v>2349.9999999999854</v>
      </c>
      <c r="Q49" s="3">
        <f t="shared" si="2"/>
        <v>1.1749999999999927E-2</v>
      </c>
      <c r="R49" s="3">
        <f t="shared" si="4"/>
        <v>1.6758661018641232E-2</v>
      </c>
    </row>
  </sheetData>
  <sheetProtection sheet="1" objects="1" scenarios="1"/>
  <mergeCells count="3">
    <mergeCell ref="B7:F7"/>
    <mergeCell ref="B3:C3"/>
    <mergeCell ref="J7:Q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69945-5C02-E247-82EA-F07B4887F3D9}">
  <dimension ref="A1:V49"/>
  <sheetViews>
    <sheetView showGridLines="0" workbookViewId="0"/>
  </sheetViews>
  <sheetFormatPr baseColWidth="10" defaultRowHeight="16" x14ac:dyDescent="0.2"/>
  <cols>
    <col min="1" max="1" width="6.1640625" style="2" customWidth="1"/>
    <col min="2" max="6" width="12.6640625" style="2" customWidth="1"/>
    <col min="7" max="11" width="10.83203125" style="2"/>
    <col min="12" max="12" width="11.5" style="2" bestFit="1" customWidth="1"/>
    <col min="13" max="16384" width="10.83203125" style="2"/>
  </cols>
  <sheetData>
    <row r="1" spans="1:22" ht="19" x14ac:dyDescent="0.25">
      <c r="A1" s="4" t="s">
        <v>18</v>
      </c>
    </row>
    <row r="2" spans="1:22" ht="20" thickBot="1" x14ac:dyDescent="0.3">
      <c r="A2" s="4"/>
      <c r="U2" s="40"/>
      <c r="V2" s="40"/>
    </row>
    <row r="3" spans="1:22" x14ac:dyDescent="0.2">
      <c r="B3" s="48" t="s">
        <v>13</v>
      </c>
      <c r="C3" s="57"/>
      <c r="D3" s="56"/>
      <c r="G3" s="43">
        <v>0.16</v>
      </c>
      <c r="H3" s="7" t="s">
        <v>20</v>
      </c>
      <c r="U3" s="40"/>
      <c r="V3" s="40"/>
    </row>
    <row r="4" spans="1:22" x14ac:dyDescent="0.2">
      <c r="B4" s="8" t="s">
        <v>19</v>
      </c>
      <c r="C4" s="46">
        <v>0.14000000000000001</v>
      </c>
      <c r="D4" s="28" t="str">
        <f>TEXT(VLOOKUP(Bracket1,Tabke1,2,FALSE),"##")</f>
        <v xml:space="preserve"> Long term</v>
      </c>
      <c r="G4" s="44">
        <v>0.15</v>
      </c>
      <c r="H4" s="28" t="s">
        <v>21</v>
      </c>
      <c r="U4" s="40"/>
      <c r="V4" s="40"/>
    </row>
    <row r="5" spans="1:22" ht="17" thickBot="1" x14ac:dyDescent="0.25">
      <c r="B5" s="9" t="s">
        <v>1</v>
      </c>
      <c r="C5" s="41">
        <v>0.02</v>
      </c>
      <c r="D5" s="30"/>
      <c r="G5" s="45">
        <v>0.14000000000000001</v>
      </c>
      <c r="H5" s="30" t="s">
        <v>24</v>
      </c>
      <c r="U5" s="40"/>
      <c r="V5" s="40"/>
    </row>
    <row r="6" spans="1:22" ht="17" thickBot="1" x14ac:dyDescent="0.25">
      <c r="U6" s="40"/>
      <c r="V6" s="40"/>
    </row>
    <row r="7" spans="1:22" x14ac:dyDescent="0.2">
      <c r="B7" s="48" t="s">
        <v>14</v>
      </c>
      <c r="C7" s="49"/>
      <c r="D7" s="49"/>
      <c r="E7" s="49"/>
      <c r="F7" s="49"/>
      <c r="G7" s="55"/>
      <c r="H7" s="55"/>
      <c r="I7" s="56"/>
      <c r="L7" s="52" t="s">
        <v>17</v>
      </c>
      <c r="M7" s="54"/>
      <c r="N7" s="54"/>
      <c r="O7" s="54"/>
      <c r="P7" s="54"/>
    </row>
    <row r="8" spans="1:22" ht="48" customHeight="1" x14ac:dyDescent="0.2">
      <c r="B8" s="18" t="s">
        <v>8</v>
      </c>
      <c r="C8" s="19" t="s">
        <v>9</v>
      </c>
      <c r="D8" s="19" t="s">
        <v>7</v>
      </c>
      <c r="E8" s="19" t="s">
        <v>23</v>
      </c>
      <c r="F8" s="19" t="s">
        <v>10</v>
      </c>
      <c r="G8" s="19" t="s">
        <v>7</v>
      </c>
      <c r="H8" s="19" t="s">
        <v>22</v>
      </c>
      <c r="I8" s="20" t="s">
        <v>10</v>
      </c>
      <c r="L8" s="22" t="s">
        <v>16</v>
      </c>
      <c r="M8" s="5">
        <f>E17</f>
        <v>22424</v>
      </c>
      <c r="N8" s="5">
        <f>E18</f>
        <v>21888</v>
      </c>
      <c r="O8" s="19" t="s">
        <v>25</v>
      </c>
      <c r="P8" s="19" t="s">
        <v>26</v>
      </c>
      <c r="Q8" s="47" t="s">
        <v>28</v>
      </c>
    </row>
    <row r="9" spans="1:22" x14ac:dyDescent="0.2">
      <c r="B9" s="10">
        <v>0</v>
      </c>
      <c r="C9" s="11">
        <v>18200</v>
      </c>
      <c r="D9" s="12">
        <v>0</v>
      </c>
      <c r="E9" s="12">
        <f>D9</f>
        <v>0</v>
      </c>
      <c r="F9" s="11">
        <v>0</v>
      </c>
      <c r="G9" s="12">
        <v>0</v>
      </c>
      <c r="H9" s="12">
        <f>G9</f>
        <v>0</v>
      </c>
      <c r="I9" s="13">
        <v>0</v>
      </c>
      <c r="L9" s="1">
        <v>0</v>
      </c>
      <c r="M9" s="1">
        <f t="dataTable" ref="M9:N49" dt2D="0" dtr="0" r1="D17"/>
        <v>0</v>
      </c>
      <c r="N9" s="1">
        <v>0</v>
      </c>
      <c r="O9" s="2">
        <f>M9-N9</f>
        <v>0</v>
      </c>
    </row>
    <row r="10" spans="1:22" x14ac:dyDescent="0.2">
      <c r="B10" s="10">
        <f>C9</f>
        <v>18200</v>
      </c>
      <c r="C10" s="11">
        <v>45000</v>
      </c>
      <c r="D10" s="12">
        <v>0.16</v>
      </c>
      <c r="E10" s="12">
        <f>D10+Medicare</f>
        <v>0.18</v>
      </c>
      <c r="F10" s="11">
        <f>F9+B10*E9</f>
        <v>0</v>
      </c>
      <c r="G10" s="12">
        <f>C4</f>
        <v>0.14000000000000001</v>
      </c>
      <c r="H10" s="12">
        <f>G10+Medicare</f>
        <v>0.16</v>
      </c>
      <c r="I10" s="13">
        <f>I9+E10*H9</f>
        <v>0</v>
      </c>
      <c r="L10" s="1">
        <v>5000</v>
      </c>
      <c r="M10" s="1">
        <v>0</v>
      </c>
      <c r="N10" s="1">
        <v>0</v>
      </c>
      <c r="O10" s="2">
        <f t="shared" ref="O10:O49" si="0">M10-N10</f>
        <v>0</v>
      </c>
    </row>
    <row r="11" spans="1:22" x14ac:dyDescent="0.2">
      <c r="B11" s="10">
        <f>C10</f>
        <v>45000</v>
      </c>
      <c r="C11" s="11">
        <v>135000</v>
      </c>
      <c r="D11" s="12">
        <v>0.3</v>
      </c>
      <c r="E11" s="12">
        <f>D11+Medicare</f>
        <v>0.32</v>
      </c>
      <c r="F11" s="11">
        <f>F10+(B11-B10)*E10</f>
        <v>4824</v>
      </c>
      <c r="G11" s="12">
        <v>0.3</v>
      </c>
      <c r="H11" s="12">
        <f>G11+Medicare</f>
        <v>0.32</v>
      </c>
      <c r="I11" s="13">
        <f>I10+(B11-B10)*H10</f>
        <v>4288</v>
      </c>
      <c r="L11" s="1">
        <v>10000</v>
      </c>
      <c r="M11" s="1">
        <v>0</v>
      </c>
      <c r="N11" s="1">
        <v>0</v>
      </c>
      <c r="O11" s="2">
        <f t="shared" si="0"/>
        <v>0</v>
      </c>
    </row>
    <row r="12" spans="1:22" x14ac:dyDescent="0.2">
      <c r="B12" s="10">
        <f>C11</f>
        <v>135000</v>
      </c>
      <c r="C12" s="11">
        <v>190000</v>
      </c>
      <c r="D12" s="12">
        <v>0.37</v>
      </c>
      <c r="E12" s="12">
        <f>D12+Medicare</f>
        <v>0.39</v>
      </c>
      <c r="F12" s="11">
        <f t="shared" ref="F12:F13" si="1">F11+(B12-B11)*E11</f>
        <v>33624</v>
      </c>
      <c r="G12" s="12">
        <v>0.37</v>
      </c>
      <c r="H12" s="12">
        <f>G12+Medicare</f>
        <v>0.39</v>
      </c>
      <c r="I12" s="13">
        <f t="shared" ref="I12:I13" si="2">I11+(B12-B11)*H11</f>
        <v>33088</v>
      </c>
      <c r="L12" s="1">
        <v>15000</v>
      </c>
      <c r="M12" s="1">
        <v>0</v>
      </c>
      <c r="N12" s="1">
        <v>0</v>
      </c>
      <c r="O12" s="2">
        <f t="shared" si="0"/>
        <v>0</v>
      </c>
    </row>
    <row r="13" spans="1:22" ht="17" thickBot="1" x14ac:dyDescent="0.25">
      <c r="B13" s="14">
        <v>190000</v>
      </c>
      <c r="C13" s="15"/>
      <c r="D13" s="16">
        <v>0.45</v>
      </c>
      <c r="E13" s="16">
        <f>D13+Medicare</f>
        <v>0.47000000000000003</v>
      </c>
      <c r="F13" s="15">
        <f t="shared" si="1"/>
        <v>55074</v>
      </c>
      <c r="G13" s="16">
        <v>0.45</v>
      </c>
      <c r="H13" s="16">
        <f>G13+Medicare</f>
        <v>0.47000000000000003</v>
      </c>
      <c r="I13" s="17">
        <f t="shared" si="2"/>
        <v>54538</v>
      </c>
      <c r="L13" s="1">
        <v>20000</v>
      </c>
      <c r="M13" s="1">
        <v>324</v>
      </c>
      <c r="N13" s="1">
        <v>288</v>
      </c>
      <c r="O13" s="2">
        <f t="shared" si="0"/>
        <v>36</v>
      </c>
      <c r="P13" s="3">
        <f>O13/L13</f>
        <v>1.8E-3</v>
      </c>
      <c r="Q13" s="3">
        <f>O13/(L13-M13)</f>
        <v>1.829640170766416E-3</v>
      </c>
    </row>
    <row r="14" spans="1:22" x14ac:dyDescent="0.2">
      <c r="F14" s="26"/>
      <c r="L14" s="1">
        <v>25000</v>
      </c>
      <c r="M14" s="1">
        <v>1224</v>
      </c>
      <c r="N14" s="1">
        <v>1088</v>
      </c>
      <c r="O14" s="2">
        <f t="shared" si="0"/>
        <v>136</v>
      </c>
      <c r="P14" s="3">
        <f t="shared" ref="P14:P49" si="3">O14/L14</f>
        <v>5.4400000000000004E-3</v>
      </c>
      <c r="Q14" s="3">
        <f t="shared" ref="Q14:Q49" si="4">O14/(L14-M14)</f>
        <v>5.7200538358008072E-3</v>
      </c>
    </row>
    <row r="15" spans="1:22" ht="17" thickBot="1" x14ac:dyDescent="0.25">
      <c r="L15" s="1">
        <v>30000</v>
      </c>
      <c r="M15" s="11">
        <v>2124</v>
      </c>
      <c r="N15" s="11">
        <v>1888</v>
      </c>
      <c r="O15" s="2">
        <f t="shared" si="0"/>
        <v>236</v>
      </c>
      <c r="P15" s="3">
        <f t="shared" si="3"/>
        <v>7.8666666666666659E-3</v>
      </c>
      <c r="Q15" s="3">
        <f t="shared" si="4"/>
        <v>8.4660639977041183E-3</v>
      </c>
    </row>
    <row r="16" spans="1:22" x14ac:dyDescent="0.2">
      <c r="B16" s="6"/>
      <c r="C16" s="24"/>
      <c r="D16" s="25" t="s">
        <v>16</v>
      </c>
      <c r="E16" s="25" t="s">
        <v>12</v>
      </c>
      <c r="F16" s="42"/>
      <c r="G16" s="24"/>
      <c r="H16" s="7"/>
      <c r="I16" s="26"/>
      <c r="J16" s="26"/>
      <c r="K16" s="26"/>
      <c r="L16" s="1">
        <v>35000</v>
      </c>
      <c r="M16" s="11">
        <v>3024</v>
      </c>
      <c r="N16" s="11">
        <v>2688</v>
      </c>
      <c r="O16" s="2">
        <f t="shared" si="0"/>
        <v>336</v>
      </c>
      <c r="P16" s="3">
        <f t="shared" si="3"/>
        <v>9.5999999999999992E-3</v>
      </c>
      <c r="Q16" s="3">
        <f t="shared" si="4"/>
        <v>1.0507880910683012E-2</v>
      </c>
      <c r="R16" s="26"/>
      <c r="S16" s="26"/>
      <c r="T16" s="26"/>
    </row>
    <row r="17" spans="2:20" x14ac:dyDescent="0.2">
      <c r="B17" s="8" t="s">
        <v>6</v>
      </c>
      <c r="C17" s="26"/>
      <c r="D17" s="38">
        <v>100000</v>
      </c>
      <c r="E17" s="27">
        <f>VLOOKUP(D17,B$9:F$13,5)+(VLOOKUP(D17,B$9:F$13,4))*(D17-(VLOOKUP(D17,B$9:F$13,1)))</f>
        <v>22424</v>
      </c>
      <c r="F17" s="26" t="s">
        <v>2</v>
      </c>
      <c r="G17" s="26"/>
      <c r="H17" s="28"/>
      <c r="I17" s="26"/>
      <c r="J17" s="26"/>
      <c r="K17" s="26"/>
      <c r="L17" s="1">
        <v>40000</v>
      </c>
      <c r="M17" s="11">
        <v>3924</v>
      </c>
      <c r="N17" s="11">
        <v>3488</v>
      </c>
      <c r="O17" s="2">
        <f t="shared" si="0"/>
        <v>436</v>
      </c>
      <c r="P17" s="3">
        <f t="shared" si="3"/>
        <v>1.09E-2</v>
      </c>
      <c r="Q17" s="3">
        <f t="shared" si="4"/>
        <v>1.2085597072846213E-2</v>
      </c>
      <c r="R17" s="26"/>
      <c r="S17" s="26"/>
      <c r="T17" s="26"/>
    </row>
    <row r="18" spans="2:20" x14ac:dyDescent="0.2">
      <c r="B18" s="8"/>
      <c r="C18" s="26"/>
      <c r="D18" s="27"/>
      <c r="E18" s="27">
        <f>VLOOKUP(D17,B$9:I$13,8)+(VLOOKUP(D17,B$9:I13,7))*(D17-(VLOOKUP(D17,B$9:F$13,1)))</f>
        <v>21888</v>
      </c>
      <c r="F18" s="26" t="str">
        <f>TEXT(VLOOKUP(Bracket1,Tabke1,2,FALSE),"##")</f>
        <v xml:space="preserve"> Long term</v>
      </c>
      <c r="G18" s="26"/>
      <c r="H18" s="28"/>
      <c r="I18" s="26"/>
      <c r="J18" s="26"/>
      <c r="K18" s="26"/>
      <c r="L18" s="1">
        <v>45000</v>
      </c>
      <c r="M18" s="11">
        <v>4824</v>
      </c>
      <c r="N18" s="11">
        <v>4288</v>
      </c>
      <c r="O18" s="2">
        <f t="shared" si="0"/>
        <v>536</v>
      </c>
      <c r="P18" s="3">
        <f t="shared" si="3"/>
        <v>1.1911111111111112E-2</v>
      </c>
      <c r="Q18" s="3">
        <f t="shared" si="4"/>
        <v>1.3341298287534846E-2</v>
      </c>
      <c r="R18" s="26"/>
      <c r="S18" s="26"/>
      <c r="T18" s="26"/>
    </row>
    <row r="19" spans="2:20" x14ac:dyDescent="0.2">
      <c r="B19" s="8"/>
      <c r="C19" s="26"/>
      <c r="D19" s="27"/>
      <c r="E19" s="23">
        <f>-(E18-E17)</f>
        <v>536</v>
      </c>
      <c r="F19" s="26" t="s">
        <v>4</v>
      </c>
      <c r="G19" s="26"/>
      <c r="H19" s="28"/>
      <c r="I19" s="26"/>
      <c r="J19" s="26"/>
      <c r="K19" s="26"/>
      <c r="L19" s="1">
        <v>50000</v>
      </c>
      <c r="M19" s="11">
        <v>6424</v>
      </c>
      <c r="N19" s="11">
        <v>5888</v>
      </c>
      <c r="O19" s="2">
        <f t="shared" si="0"/>
        <v>536</v>
      </c>
      <c r="P19" s="3">
        <f t="shared" si="3"/>
        <v>1.072E-2</v>
      </c>
      <c r="Q19" s="3">
        <f t="shared" si="4"/>
        <v>1.2300348815861943E-2</v>
      </c>
      <c r="R19" s="26"/>
      <c r="S19" s="26"/>
      <c r="T19" s="26"/>
    </row>
    <row r="20" spans="2:20" x14ac:dyDescent="0.2">
      <c r="B20" s="8"/>
      <c r="C20" s="26"/>
      <c r="D20" s="26"/>
      <c r="E20" s="39">
        <f>E19/D17</f>
        <v>5.3600000000000002E-3</v>
      </c>
      <c r="F20" s="26"/>
      <c r="G20" s="26"/>
      <c r="H20" s="28"/>
      <c r="I20" s="26"/>
      <c r="J20" s="26"/>
      <c r="K20" s="26"/>
      <c r="L20" s="1">
        <v>55000</v>
      </c>
      <c r="M20" s="1">
        <v>8024</v>
      </c>
      <c r="N20" s="1">
        <v>7488</v>
      </c>
      <c r="O20" s="2">
        <f t="shared" si="0"/>
        <v>536</v>
      </c>
      <c r="P20" s="3">
        <f t="shared" si="3"/>
        <v>9.745454545454545E-3</v>
      </c>
      <c r="Q20" s="3">
        <f t="shared" si="4"/>
        <v>1.141008174386921E-2</v>
      </c>
      <c r="R20" s="26"/>
      <c r="S20" s="26"/>
      <c r="T20" s="26"/>
    </row>
    <row r="21" spans="2:20" ht="17" thickBot="1" x14ac:dyDescent="0.25">
      <c r="B21" s="9"/>
      <c r="C21" s="29"/>
      <c r="D21" s="29"/>
      <c r="E21" s="29"/>
      <c r="F21" s="29"/>
      <c r="G21" s="29"/>
      <c r="H21" s="30"/>
      <c r="L21" s="1">
        <v>60000</v>
      </c>
      <c r="M21" s="1">
        <v>9624</v>
      </c>
      <c r="N21" s="1">
        <v>9088</v>
      </c>
      <c r="O21" s="2">
        <f t="shared" si="0"/>
        <v>536</v>
      </c>
      <c r="P21" s="3">
        <f t="shared" si="3"/>
        <v>8.9333333333333331E-3</v>
      </c>
      <c r="Q21" s="3">
        <f t="shared" si="4"/>
        <v>1.0639987295537558E-2</v>
      </c>
    </row>
    <row r="22" spans="2:20" x14ac:dyDescent="0.2">
      <c r="L22" s="1">
        <v>65000</v>
      </c>
      <c r="M22" s="1">
        <v>11224</v>
      </c>
      <c r="N22" s="1">
        <v>10688</v>
      </c>
      <c r="O22" s="2">
        <f t="shared" si="0"/>
        <v>536</v>
      </c>
      <c r="P22" s="3">
        <f t="shared" si="3"/>
        <v>8.2461538461538458E-3</v>
      </c>
      <c r="Q22" s="3">
        <f t="shared" si="4"/>
        <v>9.9672716453436481E-3</v>
      </c>
    </row>
    <row r="23" spans="2:20" x14ac:dyDescent="0.2">
      <c r="L23" s="1">
        <v>70000</v>
      </c>
      <c r="M23" s="1">
        <v>12824</v>
      </c>
      <c r="N23" s="1">
        <v>12288</v>
      </c>
      <c r="O23" s="2">
        <f t="shared" si="0"/>
        <v>536</v>
      </c>
      <c r="P23" s="3">
        <f t="shared" si="3"/>
        <v>7.6571428571428572E-3</v>
      </c>
      <c r="Q23" s="3">
        <f t="shared" si="4"/>
        <v>9.3745627536029105E-3</v>
      </c>
    </row>
    <row r="24" spans="2:20" x14ac:dyDescent="0.2">
      <c r="L24" s="1">
        <v>75000</v>
      </c>
      <c r="M24" s="1">
        <v>14424</v>
      </c>
      <c r="N24" s="1">
        <v>13888</v>
      </c>
      <c r="O24" s="2">
        <f t="shared" si="0"/>
        <v>536</v>
      </c>
      <c r="P24" s="3">
        <f t="shared" si="3"/>
        <v>7.1466666666666666E-3</v>
      </c>
      <c r="Q24" s="3">
        <f t="shared" si="4"/>
        <v>8.8483888008452187E-3</v>
      </c>
    </row>
    <row r="25" spans="2:20" x14ac:dyDescent="0.2">
      <c r="L25" s="1">
        <v>80000</v>
      </c>
      <c r="M25" s="1">
        <v>16024</v>
      </c>
      <c r="N25" s="1">
        <v>15488</v>
      </c>
      <c r="O25" s="2">
        <f t="shared" si="0"/>
        <v>536</v>
      </c>
      <c r="P25" s="3">
        <f t="shared" si="3"/>
        <v>6.7000000000000002E-3</v>
      </c>
      <c r="Q25" s="3">
        <f t="shared" si="4"/>
        <v>8.3781418031761909E-3</v>
      </c>
    </row>
    <row r="26" spans="2:20" x14ac:dyDescent="0.2">
      <c r="L26" s="1">
        <v>85000</v>
      </c>
      <c r="M26" s="1">
        <v>17624</v>
      </c>
      <c r="N26" s="1">
        <v>17088</v>
      </c>
      <c r="O26" s="2">
        <f t="shared" si="0"/>
        <v>536</v>
      </c>
      <c r="P26" s="3">
        <f t="shared" si="3"/>
        <v>6.3058823529411768E-3</v>
      </c>
      <c r="Q26" s="3">
        <f t="shared" si="4"/>
        <v>7.9553550225599616E-3</v>
      </c>
    </row>
    <row r="27" spans="2:20" x14ac:dyDescent="0.2">
      <c r="L27" s="1">
        <v>90000</v>
      </c>
      <c r="M27" s="1">
        <v>19224</v>
      </c>
      <c r="N27" s="1">
        <v>18688</v>
      </c>
      <c r="O27" s="2">
        <f t="shared" si="0"/>
        <v>536</v>
      </c>
      <c r="P27" s="3">
        <f t="shared" si="3"/>
        <v>5.9555555555555559E-3</v>
      </c>
      <c r="Q27" s="3">
        <f t="shared" si="4"/>
        <v>7.5731886515202898E-3</v>
      </c>
    </row>
    <row r="28" spans="2:20" x14ac:dyDescent="0.2">
      <c r="L28" s="1">
        <v>95000</v>
      </c>
      <c r="M28" s="1">
        <v>20824</v>
      </c>
      <c r="N28" s="1">
        <v>20288</v>
      </c>
      <c r="O28" s="2">
        <f t="shared" si="0"/>
        <v>536</v>
      </c>
      <c r="P28" s="3">
        <f t="shared" si="3"/>
        <v>5.6421052631578945E-3</v>
      </c>
      <c r="Q28" s="3">
        <f t="shared" si="4"/>
        <v>7.2260569456427956E-3</v>
      </c>
    </row>
    <row r="29" spans="2:20" x14ac:dyDescent="0.2">
      <c r="L29" s="1">
        <v>100000</v>
      </c>
      <c r="M29" s="1">
        <v>22424</v>
      </c>
      <c r="N29" s="1">
        <v>21888</v>
      </c>
      <c r="O29" s="2">
        <f t="shared" si="0"/>
        <v>536</v>
      </c>
      <c r="P29" s="3">
        <f t="shared" si="3"/>
        <v>5.3600000000000002E-3</v>
      </c>
      <c r="Q29" s="3">
        <f t="shared" si="4"/>
        <v>6.9093534082705988E-3</v>
      </c>
    </row>
    <row r="30" spans="2:20" x14ac:dyDescent="0.2">
      <c r="L30" s="1">
        <v>105000</v>
      </c>
      <c r="M30" s="1">
        <v>24024</v>
      </c>
      <c r="N30" s="1">
        <v>23488</v>
      </c>
      <c r="O30" s="2">
        <f t="shared" si="0"/>
        <v>536</v>
      </c>
      <c r="P30" s="3">
        <f t="shared" si="3"/>
        <v>5.1047619047619045E-3</v>
      </c>
      <c r="Q30" s="3">
        <f t="shared" si="4"/>
        <v>6.6192452084568266E-3</v>
      </c>
    </row>
    <row r="31" spans="2:20" x14ac:dyDescent="0.2">
      <c r="L31" s="1">
        <v>110000</v>
      </c>
      <c r="M31" s="1">
        <v>25624</v>
      </c>
      <c r="N31" s="1">
        <v>25088</v>
      </c>
      <c r="O31" s="2">
        <f t="shared" si="0"/>
        <v>536</v>
      </c>
      <c r="P31" s="3">
        <f t="shared" si="3"/>
        <v>4.8727272727272725E-3</v>
      </c>
      <c r="Q31" s="3">
        <f t="shared" si="4"/>
        <v>6.3525173034986249E-3</v>
      </c>
    </row>
    <row r="32" spans="2:20" x14ac:dyDescent="0.2">
      <c r="L32" s="1">
        <v>115000</v>
      </c>
      <c r="M32" s="1">
        <v>27224</v>
      </c>
      <c r="N32" s="1">
        <v>26688</v>
      </c>
      <c r="O32" s="2">
        <f t="shared" si="0"/>
        <v>536</v>
      </c>
      <c r="P32" s="3">
        <f t="shared" si="3"/>
        <v>4.6608695652173909E-3</v>
      </c>
      <c r="Q32" s="3">
        <f t="shared" si="4"/>
        <v>6.1064527889172441E-3</v>
      </c>
    </row>
    <row r="33" spans="12:17" x14ac:dyDescent="0.2">
      <c r="L33" s="1">
        <v>120000</v>
      </c>
      <c r="M33" s="1">
        <v>28824</v>
      </c>
      <c r="N33" s="1">
        <v>28288</v>
      </c>
      <c r="O33" s="2">
        <f t="shared" si="0"/>
        <v>536</v>
      </c>
      <c r="P33" s="3">
        <f t="shared" si="3"/>
        <v>4.4666666666666665E-3</v>
      </c>
      <c r="Q33" s="3">
        <f t="shared" si="4"/>
        <v>5.8787400193033258E-3</v>
      </c>
    </row>
    <row r="34" spans="12:17" x14ac:dyDescent="0.2">
      <c r="L34" s="1">
        <v>125000</v>
      </c>
      <c r="M34" s="1">
        <v>30424</v>
      </c>
      <c r="N34" s="1">
        <v>29888</v>
      </c>
      <c r="O34" s="2">
        <f t="shared" si="0"/>
        <v>536</v>
      </c>
      <c r="P34" s="3">
        <f t="shared" si="3"/>
        <v>4.2880000000000001E-3</v>
      </c>
      <c r="Q34" s="3">
        <f t="shared" si="4"/>
        <v>5.6673997631534424E-3</v>
      </c>
    </row>
    <row r="35" spans="12:17" x14ac:dyDescent="0.2">
      <c r="L35" s="1">
        <v>130000</v>
      </c>
      <c r="M35" s="1">
        <v>32024</v>
      </c>
      <c r="N35" s="1">
        <v>31488</v>
      </c>
      <c r="O35" s="2">
        <f t="shared" si="0"/>
        <v>536</v>
      </c>
      <c r="P35" s="3">
        <f t="shared" si="3"/>
        <v>4.1230769230769229E-3</v>
      </c>
      <c r="Q35" s="3">
        <f t="shared" si="4"/>
        <v>5.4707275251081895E-3</v>
      </c>
    </row>
    <row r="36" spans="12:17" x14ac:dyDescent="0.2">
      <c r="L36" s="1">
        <v>135000</v>
      </c>
      <c r="M36" s="1">
        <v>33624</v>
      </c>
      <c r="N36" s="1">
        <v>33088</v>
      </c>
      <c r="O36" s="2">
        <f t="shared" si="0"/>
        <v>536</v>
      </c>
      <c r="P36" s="3">
        <f t="shared" si="3"/>
        <v>3.9703703703703706E-3</v>
      </c>
      <c r="Q36" s="3">
        <f t="shared" si="4"/>
        <v>5.287247474747475E-3</v>
      </c>
    </row>
    <row r="37" spans="12:17" x14ac:dyDescent="0.2">
      <c r="L37" s="1">
        <v>140000</v>
      </c>
      <c r="M37" s="1">
        <v>35574</v>
      </c>
      <c r="N37" s="1">
        <v>35038</v>
      </c>
      <c r="O37" s="2">
        <f t="shared" si="0"/>
        <v>536</v>
      </c>
      <c r="P37" s="3">
        <f t="shared" si="3"/>
        <v>3.8285714285714286E-3</v>
      </c>
      <c r="Q37" s="3">
        <f t="shared" si="4"/>
        <v>5.1328213280217574E-3</v>
      </c>
    </row>
    <row r="38" spans="12:17" x14ac:dyDescent="0.2">
      <c r="L38" s="1">
        <v>145000</v>
      </c>
      <c r="M38" s="1">
        <v>37524</v>
      </c>
      <c r="N38" s="1">
        <v>36988</v>
      </c>
      <c r="O38" s="2">
        <f t="shared" si="0"/>
        <v>536</v>
      </c>
      <c r="P38" s="3">
        <f t="shared" si="3"/>
        <v>3.6965517241379312E-3</v>
      </c>
      <c r="Q38" s="3">
        <f t="shared" si="4"/>
        <v>4.9871599240760732E-3</v>
      </c>
    </row>
    <row r="39" spans="12:17" x14ac:dyDescent="0.2">
      <c r="L39" s="1">
        <v>150000</v>
      </c>
      <c r="M39" s="1">
        <v>39474</v>
      </c>
      <c r="N39" s="1">
        <v>38938</v>
      </c>
      <c r="O39" s="2">
        <f t="shared" si="0"/>
        <v>536</v>
      </c>
      <c r="P39" s="3">
        <f t="shared" si="3"/>
        <v>3.5733333333333333E-3</v>
      </c>
      <c r="Q39" s="3">
        <f t="shared" si="4"/>
        <v>4.8495376653457109E-3</v>
      </c>
    </row>
    <row r="40" spans="12:17" x14ac:dyDescent="0.2">
      <c r="L40" s="1">
        <v>155000</v>
      </c>
      <c r="M40" s="1">
        <v>41424</v>
      </c>
      <c r="N40" s="1">
        <v>40888</v>
      </c>
      <c r="O40" s="2">
        <f t="shared" si="0"/>
        <v>536</v>
      </c>
      <c r="P40" s="3">
        <f t="shared" si="3"/>
        <v>3.4580645161290322E-3</v>
      </c>
      <c r="Q40" s="3">
        <f t="shared" si="4"/>
        <v>4.7193068958230611E-3</v>
      </c>
    </row>
    <row r="41" spans="12:17" x14ac:dyDescent="0.2">
      <c r="L41" s="1">
        <v>160000</v>
      </c>
      <c r="M41" s="1">
        <v>43374</v>
      </c>
      <c r="N41" s="1">
        <v>42838</v>
      </c>
      <c r="O41" s="2">
        <f t="shared" si="0"/>
        <v>536</v>
      </c>
      <c r="P41" s="3">
        <f t="shared" si="3"/>
        <v>3.3500000000000001E-3</v>
      </c>
      <c r="Q41" s="3">
        <f t="shared" si="4"/>
        <v>4.5958877094301439E-3</v>
      </c>
    </row>
    <row r="42" spans="12:17" x14ac:dyDescent="0.2">
      <c r="L42" s="1">
        <v>165000</v>
      </c>
      <c r="M42" s="1">
        <v>45324</v>
      </c>
      <c r="N42" s="1">
        <v>44788</v>
      </c>
      <c r="O42" s="2">
        <f t="shared" si="0"/>
        <v>536</v>
      </c>
      <c r="P42" s="3">
        <f t="shared" si="3"/>
        <v>3.2484848484848486E-3</v>
      </c>
      <c r="Q42" s="3">
        <f t="shared" si="4"/>
        <v>4.4787593168220865E-3</v>
      </c>
    </row>
    <row r="43" spans="12:17" x14ac:dyDescent="0.2">
      <c r="L43" s="1">
        <v>170000</v>
      </c>
      <c r="M43" s="1">
        <v>47274</v>
      </c>
      <c r="N43" s="1">
        <v>46738</v>
      </c>
      <c r="O43" s="2">
        <f t="shared" si="0"/>
        <v>536</v>
      </c>
      <c r="P43" s="3">
        <f t="shared" si="3"/>
        <v>3.1529411764705884E-3</v>
      </c>
      <c r="Q43" s="3">
        <f t="shared" si="4"/>
        <v>4.3674526995094764E-3</v>
      </c>
    </row>
    <row r="44" spans="12:17" x14ac:dyDescent="0.2">
      <c r="L44" s="1">
        <v>175000</v>
      </c>
      <c r="M44" s="1">
        <v>49224</v>
      </c>
      <c r="N44" s="1">
        <v>48688</v>
      </c>
      <c r="O44" s="2">
        <f t="shared" si="0"/>
        <v>536</v>
      </c>
      <c r="P44" s="3">
        <f t="shared" si="3"/>
        <v>3.0628571428571428E-3</v>
      </c>
      <c r="Q44" s="3">
        <f t="shared" si="4"/>
        <v>4.2615443327820891E-3</v>
      </c>
    </row>
    <row r="45" spans="12:17" x14ac:dyDescent="0.2">
      <c r="L45" s="1">
        <v>180000</v>
      </c>
      <c r="M45" s="1">
        <v>51174</v>
      </c>
      <c r="N45" s="1">
        <v>50638</v>
      </c>
      <c r="O45" s="2">
        <f t="shared" si="0"/>
        <v>536</v>
      </c>
      <c r="P45" s="3">
        <f t="shared" si="3"/>
        <v>2.977777777777778E-3</v>
      </c>
      <c r="Q45" s="3">
        <f t="shared" si="4"/>
        <v>4.1606508003042865E-3</v>
      </c>
    </row>
    <row r="46" spans="12:17" x14ac:dyDescent="0.2">
      <c r="L46" s="1">
        <v>185000</v>
      </c>
      <c r="M46" s="1">
        <v>53124</v>
      </c>
      <c r="N46" s="1">
        <v>52588</v>
      </c>
      <c r="O46" s="2">
        <f t="shared" si="0"/>
        <v>536</v>
      </c>
      <c r="P46" s="3">
        <f t="shared" si="3"/>
        <v>2.8972972972972971E-3</v>
      </c>
      <c r="Q46" s="3">
        <f t="shared" si="4"/>
        <v>4.0644241560253572E-3</v>
      </c>
    </row>
    <row r="47" spans="12:17" x14ac:dyDescent="0.2">
      <c r="L47" s="1">
        <v>190000</v>
      </c>
      <c r="M47" s="1">
        <v>55074</v>
      </c>
      <c r="N47" s="1">
        <v>54538</v>
      </c>
      <c r="O47" s="2">
        <f t="shared" si="0"/>
        <v>536</v>
      </c>
      <c r="P47" s="3">
        <f t="shared" si="3"/>
        <v>2.8210526315789472E-3</v>
      </c>
      <c r="Q47" s="3">
        <f t="shared" si="4"/>
        <v>3.9725479151534919E-3</v>
      </c>
    </row>
    <row r="48" spans="12:17" x14ac:dyDescent="0.2">
      <c r="L48" s="1">
        <v>195000</v>
      </c>
      <c r="M48" s="1">
        <v>57424</v>
      </c>
      <c r="N48" s="1">
        <v>56888</v>
      </c>
      <c r="O48" s="2">
        <f t="shared" si="0"/>
        <v>536</v>
      </c>
      <c r="P48" s="3">
        <f t="shared" si="3"/>
        <v>2.7487179487179487E-3</v>
      </c>
      <c r="Q48" s="3">
        <f t="shared" si="4"/>
        <v>3.8960283770425076E-3</v>
      </c>
    </row>
    <row r="49" spans="12:17" x14ac:dyDescent="0.2">
      <c r="L49" s="1">
        <v>200000</v>
      </c>
      <c r="M49" s="1">
        <v>59774</v>
      </c>
      <c r="N49" s="1">
        <v>59238</v>
      </c>
      <c r="O49" s="2">
        <f t="shared" si="0"/>
        <v>536</v>
      </c>
      <c r="P49" s="3">
        <f t="shared" si="3"/>
        <v>2.6800000000000001E-3</v>
      </c>
      <c r="Q49" s="3">
        <f t="shared" si="4"/>
        <v>3.8224009812730876E-3</v>
      </c>
    </row>
  </sheetData>
  <sheetProtection sheet="1" objects="1" scenarios="1"/>
  <mergeCells count="3">
    <mergeCell ref="L7:P7"/>
    <mergeCell ref="B7:I7"/>
    <mergeCell ref="B3:D3"/>
  </mergeCells>
  <dataValidations count="1">
    <dataValidation type="list" allowBlank="1" showInputMessage="1" showErrorMessage="1" sqref="C4" xr:uid="{6DA68EFF-9C44-C84B-8BA8-A0CE5632809C}">
      <formula1>Choices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Bracket indextion</vt:lpstr>
      <vt:lpstr>Cut to first MTR</vt:lpstr>
      <vt:lpstr>Bracket1</vt:lpstr>
      <vt:lpstr>Choices</vt:lpstr>
      <vt:lpstr>Inflation</vt:lpstr>
      <vt:lpstr>'Cut to first MTR'!Medicare</vt:lpstr>
      <vt:lpstr>Medicare</vt:lpstr>
      <vt:lpstr>Tabke1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McAuley</dc:creator>
  <cp:lastModifiedBy>Ian McAuley</cp:lastModifiedBy>
  <dcterms:created xsi:type="dcterms:W3CDTF">2025-04-18T03:07:27Z</dcterms:created>
  <dcterms:modified xsi:type="dcterms:W3CDTF">2025-04-24T07:12:39Z</dcterms:modified>
</cp:coreProperties>
</file>